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911" activeTab="2"/>
  </bookViews>
  <sheets>
    <sheet name="1 收支平衡表" sheetId="43" r:id="rId1"/>
    <sheet name="2 县本级统筹财力" sheetId="35" r:id="rId2"/>
    <sheet name="3 收入" sheetId="56" r:id="rId3"/>
    <sheet name="4 科目汇总表" sheetId="48" r:id="rId4"/>
    <sheet name="（年初预算）工资福利" sheetId="49" r:id="rId5"/>
    <sheet name="5 基金平衡表 " sheetId="45" r:id="rId6"/>
    <sheet name="6 基金收入" sheetId="47" r:id="rId7"/>
    <sheet name="7 基金支出" sheetId="54" r:id="rId8"/>
    <sheet name="8 社保基金预算" sheetId="37" r:id="rId9"/>
    <sheet name="9存量支出" sheetId="66" r:id="rId10"/>
    <sheet name="10直达资金支出" sheetId="67" r:id="rId11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xlnm._FilterDatabase" localSheetId="1" hidden="1">'2 县本级统筹财力'!$A$4:$H$26</definedName>
    <definedName name="_xlnm._FilterDatabase" localSheetId="4" hidden="1">'（年初预算）工资福利'!$A$6:$AS$385</definedName>
    <definedName name="____________A69999">[2]按类别!$A$52564</definedName>
    <definedName name="____________A70000">[2]按类别!$A$52564</definedName>
    <definedName name="____________A99999">[2]按类别!$A$52564</definedName>
    <definedName name="___________A70000">[3]按类别!$A$52564</definedName>
    <definedName name="__________A70000">[2]按类别!$A$52564</definedName>
    <definedName name="__________A8888">[3]按类别!$A$52564</definedName>
    <definedName name="_________A69999">[2]按类别!$A$52564</definedName>
    <definedName name="_________A70000">[2]按类别!$A$52564</definedName>
    <definedName name="_________A8888">[2]按类别!$A$52564</definedName>
    <definedName name="_________A99999">[2]按类别!$A$52564</definedName>
    <definedName name="________A69999">[2]按类别!$A$52564</definedName>
    <definedName name="________A70000">[2]按类别!$A$52564</definedName>
    <definedName name="________A8888">[2]按类别!$A$52564</definedName>
    <definedName name="________A99999">[2]按类别!$A$52564</definedName>
    <definedName name="_______A70000">[3]按类别!$A$52564</definedName>
    <definedName name="_______A99999">[4]按类别!$A$52564</definedName>
    <definedName name="______A69999">[3]按类别!$A$52564</definedName>
    <definedName name="______A70000">[2]按类别!$A$52564</definedName>
    <definedName name="______A8888">[5]按类别!$A$52564</definedName>
    <definedName name="______A99999">[3]按类别!$A$52564</definedName>
    <definedName name="_____A69999">[3]按类别!$A$52564</definedName>
    <definedName name="_____A70000">[4]按类别!$A$52564</definedName>
    <definedName name="_____A8888">[3]按类别!$A$52564</definedName>
    <definedName name="_____A99999">[4]按类别!$A$52564</definedName>
    <definedName name="____A69999">[1]按类别!$A$52564</definedName>
    <definedName name="____A70000">[2]按类别!$A$52564</definedName>
    <definedName name="____A8888">[1]按类别!$A$52564</definedName>
    <definedName name="____A99999">[2]按类别!$A$52564</definedName>
    <definedName name="___A69999">[2]按类别!$A$52564</definedName>
    <definedName name="___A70000">[2]按类别!$A$52564</definedName>
    <definedName name="___A8888">[2]按类别!$A$52564</definedName>
    <definedName name="___A99999">[2]按类别!$A$52564</definedName>
    <definedName name="__A69999">[2]按类别!$A$52564</definedName>
    <definedName name="__A70000">[2]按类别!$A$52564</definedName>
    <definedName name="__A8888">[2]按类别!$A$52564</definedName>
    <definedName name="__A99999">[2]按类别!$A$52564</definedName>
    <definedName name="_1A8888_">[2]按类别!$A$52564</definedName>
    <definedName name="_A69999">[2]按类别!$A$52564</definedName>
    <definedName name="_A70000">[2]按类别!$A$52564</definedName>
    <definedName name="_A8888">[2]按类别!$A$52564</definedName>
    <definedName name="_A99999">[2]按类别!$A$52564</definedName>
    <definedName name="_Fill" hidden="1">[6]eqpmad2!#REF!</definedName>
    <definedName name="_JC22" hidden="1">{"Summ CFT",#N/A,FALSE,"CFT";"Full CFT",#N/A,FALSE,"CFT"}</definedName>
    <definedName name="_Key1" hidden="1">[7]县长批条!#REF!</definedName>
    <definedName name="_Order1" hidden="1">255</definedName>
    <definedName name="_Order2" hidden="1">255</definedName>
    <definedName name="_PA7">#REF!</definedName>
    <definedName name="_PA8">#REF!</definedName>
    <definedName name="_PD1">#REF!</definedName>
    <definedName name="_PE12">#REF!</definedName>
    <definedName name="_PE13">#REF!</definedName>
    <definedName name="_PE6">#REF!</definedName>
    <definedName name="_PE7">#REF!</definedName>
    <definedName name="_PE8">#REF!</definedName>
    <definedName name="_PE9">#REF!</definedName>
    <definedName name="_PH1">#REF!</definedName>
    <definedName name="_PI1">#REF!</definedName>
    <definedName name="_PK1">#REF!</definedName>
    <definedName name="_PK3">#REF!</definedName>
    <definedName name="“法院”资金明细表">#REF!</definedName>
    <definedName name="“检察院”资金明细表">#REF!</definedName>
    <definedName name="Alpha">#REF!</definedName>
    <definedName name="Anzahl_1">#REF!</definedName>
    <definedName name="Anzahl_2">#REF!</definedName>
    <definedName name="Beg_Bal">#REF!</definedName>
    <definedName name="BM8_SelectZBM.BM8_ZBMChangeKMM">[8]!BM8_SelectZBM.BM8_ZBMChangeKMM</definedName>
    <definedName name="BM8_SelectZBM.BM8_ZBMminusOption">[8]!BM8_SelectZBM.BM8_ZBMminusOption</definedName>
    <definedName name="BM8_SelectZBM.BM8_ZBMSumOption">[8]!BM8_SelectZBM.BM8_ZBMSumOption</definedName>
    <definedName name="BOMView">[5]Prg!$G$33</definedName>
    <definedName name="Bust">#REF!</definedName>
    <definedName name="Cnty_Codes">[5]Profile!$D$4:$D$69</definedName>
    <definedName name="Continue">#REF!</definedName>
    <definedName name="Data">#REF!</definedName>
    <definedName name="Database">#REF!</definedName>
    <definedName name="Devices">[9]Devices!$B$5:$B$173</definedName>
    <definedName name="Devices_Table">[9]Devices!$B$1:$L$65536</definedName>
    <definedName name="Documents_array">#REF!</definedName>
    <definedName name="Duty">#REF!</definedName>
    <definedName name="End_Bal">#REF!</definedName>
    <definedName name="Extra_Pay">#REF!</definedName>
    <definedName name="Full_Print">#REF!</definedName>
    <definedName name="gggg">#N/A</definedName>
    <definedName name="Header_Row">ROW(#REF!)</definedName>
    <definedName name="Hello">#REF!</definedName>
    <definedName name="hhhh">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>IF(Values_Entered,Header_Row+Number_of_Payments,Header_Row)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#REF!</definedName>
    <definedName name="MmExcelLinker_4795041E_1062_4A6D_901F_4306994608A4">'[10]S19、A0 and JC22 BCM PIN V1.0'!M14-BCM-[11]ATECH编辑20090309!$B$51:$B$53</definedName>
    <definedName name="Morning">#REF!</definedName>
    <definedName name="N">#REF!</definedName>
    <definedName name="NDev">#REF!</definedName>
    <definedName name="Num_Pmt_Per_Year">#REF!</definedName>
    <definedName name="Number_of_Payments">MATCH(0.01,End_Bal,-1)+1</definedName>
    <definedName name="NumModels">[5]Prg!$G$24</definedName>
    <definedName name="On">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>DATE(YEAR(Loan_Start),MONTH(Loan_Start)+Payment_Number,DAY(Loan_Start))</definedName>
    <definedName name="Poppy">#REF!</definedName>
    <definedName name="Princ">#REF!</definedName>
    <definedName name="Print_Area_MI">#REF!</definedName>
    <definedName name="Print_Area_Reset">OFFSET(Full_Print,0,0,Last_Row)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trom_1">#REF!</definedName>
    <definedName name="Strom_2">#REF!</definedName>
    <definedName name="SUB75N05_06">#REF!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tal_Interest">#REF!</definedName>
    <definedName name="Total_Pay">#REF!</definedName>
    <definedName name="Total_Payment">Scheduled_Payment+Extra_Payment</definedName>
    <definedName name="Tu">#REF!</definedName>
    <definedName name="TUmax">#REF!</definedName>
    <definedName name="Un">#REF!</definedName>
    <definedName name="Values_Entered">IF(Loan_Amount*Interest_Rate*Loan_Years*Loan_Start&gt;0,1,0)</definedName>
    <definedName name="wrn.Cash._.Flow._.Trackers." hidden="1">{"Summ CFT",#N/A,FALSE,"CFT";"Full CFT",#N/A,FALSE,"CFT"}</definedName>
    <definedName name="wrn.Full._.Package._.Print.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Zustand1">#REF!</definedName>
    <definedName name="Zustand2">#REF!</definedName>
    <definedName name="北河西路">#REF!</definedName>
    <definedName name="标准厂房代建款">#REF!</definedName>
    <definedName name="表">#REF!</definedName>
    <definedName name="不锈钢产业">#REF!</definedName>
    <definedName name="处罚事项1">#REF!</definedName>
    <definedName name="档案馆">#REF!</definedName>
    <definedName name="第九期旧改">#REF!</definedName>
    <definedName name="东环路扩建项目">#REF!</definedName>
    <definedName name="东门市场改扩建">#REF!</definedName>
    <definedName name="额外全额">IF(Values_Entered,Header_Row+Number_of_Payments,Header_Row)</definedName>
    <definedName name="福利中心">#REF!</definedName>
    <definedName name="工商大楼征迁">#REF!</definedName>
    <definedName name="公安局">#REF!</definedName>
    <definedName name="公路建设">#REF!</definedName>
    <definedName name="公墓地">#REF!</definedName>
    <definedName name="古武高速公路项目">#REF!</definedName>
    <definedName name="广告商档案">#REF!</definedName>
    <definedName name="汇率">#REF!</definedName>
    <definedName name="汇总表">[12]按类别!$A$52564</definedName>
    <definedName name="汇总表1">[2]按类别!$A$52564</definedName>
    <definedName name="教育资金农田水利建设资金计提">#REF!</definedName>
    <definedName name="借用">#REF!</definedName>
    <definedName name="借用1">#REF!</definedName>
    <definedName name="经常性汇总表">[2]按类别!$A$52564</definedName>
    <definedName name="经常性支出汇总表">[2]按类别!$A$52564</definedName>
    <definedName name="客都汇旅游综合体至梁野山景区入口公路改造和绿化提升工程">#REF!</definedName>
    <definedName name="客家生态文化城">#REF!</definedName>
    <definedName name="梁野大道">#REF!</definedName>
    <definedName name="梁野山及旅游综合体">#REF!</definedName>
    <definedName name="龙洲公司及关联公司">#REF!</definedName>
    <definedName name="宁象公路">#REF!</definedName>
    <definedName name="农业土地开发资金">#REF!</definedName>
    <definedName name="平川镇工作经费">#REF!</definedName>
    <definedName name="平通路平通桥">#REF!</definedName>
    <definedName name="企业基础设施建设补助明细表">#REF!</definedName>
    <definedName name="人武部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狮岩景区工程">#REF!</definedName>
    <definedName name="十方工业集中区">#REF!</definedName>
    <definedName name="十方消防站">#REF!</definedName>
    <definedName name="市政建设">#REF!</definedName>
    <definedName name="收储资金">#REF!</definedName>
    <definedName name="水源建设">#REF!</definedName>
    <definedName name="台湾新村">#REF!</definedName>
    <definedName name="万星影视城">#REF!</definedName>
    <definedName name="武平大道">#REF!</definedName>
    <definedName name="县工业园区">#REF!</definedName>
    <definedName name="岩前工业集中区">#REF!</definedName>
    <definedName name="一园二区">#REF!</definedName>
    <definedName name="预算汇总表">[2]按类别!$A$52564</definedName>
    <definedName name="园丁桥">#REF!</definedName>
    <definedName name="政府融资还本付息">#REF!</definedName>
    <definedName name="中心粮库">#REF!</definedName>
    <definedName name="전">#REF!</definedName>
    <definedName name="주택사업본부">#REF!</definedName>
    <definedName name="철구사업본부">#REF!</definedName>
    <definedName name="_xlnm._FilterDatabase" hidden="1">#REF!</definedName>
    <definedName name="Module.Prix_SMC">'[16]10.2021.总支出'!Module.Prix_SMC</definedName>
    <definedName name="_xlnm.Print_Titles">#N/A</definedName>
    <definedName name="Prix_SMC">'[16]10.2021.总支出'!Prix_SMC</definedName>
    <definedName name="寄宿制学校">'[16]10.2021.总支出'!寄宿制学校</definedName>
    <definedName name="简单快乐福建">'[16]10.2021.总支出'!简单快乐福建</definedName>
    <definedName name="____________A69999" localSheetId="1">[20]按类别!$A$52564</definedName>
    <definedName name="____________A70000" localSheetId="1">[20]按类别!$A$52564</definedName>
    <definedName name="____________A99999" localSheetId="1">[20]按类别!$A$52564</definedName>
    <definedName name="__________A70000" localSheetId="1">[20]按类别!$A$52564</definedName>
    <definedName name="_________A69999" localSheetId="1">[20]按类别!$A$52564</definedName>
    <definedName name="_________A70000" localSheetId="1">[20]按类别!$A$52564</definedName>
    <definedName name="_________A8888" localSheetId="1">[20]按类别!$A$52564</definedName>
    <definedName name="_________A99999" localSheetId="1">[20]按类别!$A$52564</definedName>
    <definedName name="________A69999" localSheetId="1">[20]按类别!$A$52564</definedName>
    <definedName name="________A70000" localSheetId="1">[20]按类别!$A$52564</definedName>
    <definedName name="________A8888" localSheetId="1">[20]按类别!$A$52564</definedName>
    <definedName name="________A99999" localSheetId="1">[20]按类别!$A$52564</definedName>
    <definedName name="_______A70000" localSheetId="1">[2]按类别!$A$52564</definedName>
    <definedName name="_______A99999" localSheetId="1">[22]按类别!$A$52564</definedName>
    <definedName name="______A70000" localSheetId="1">[20]按类别!$A$52564</definedName>
    <definedName name="______A99999" localSheetId="1">[2]按类别!$A$52564</definedName>
    <definedName name="_____A69999" localSheetId="1">[2]按类别!$A$52564</definedName>
    <definedName name="_____A70000" localSheetId="1">[22]按类别!$A$52564</definedName>
    <definedName name="_____A8888" localSheetId="1">[2]按类别!$A$52564</definedName>
    <definedName name="_____A99999" localSheetId="1">[22]按类别!$A$52564</definedName>
    <definedName name="____A69999" localSheetId="1">[22]按类别!$A$52564</definedName>
    <definedName name="____A70000" localSheetId="1">[20]按类别!$A$52564</definedName>
    <definedName name="____A8888" localSheetId="1">[3]按类别!$A$52564</definedName>
    <definedName name="____A99999" localSheetId="1">[20]按类别!$A$52564</definedName>
    <definedName name="___A69999" localSheetId="1">[20]按类别!$A$52564</definedName>
    <definedName name="___A70000" localSheetId="1">[20]按类别!$A$52564</definedName>
    <definedName name="___A8888" localSheetId="1">[20]按类别!$A$52564</definedName>
    <definedName name="___A99999" localSheetId="1">[20]按类别!$A$52564</definedName>
    <definedName name="__A69999" localSheetId="1">[20]按类别!$A$52564</definedName>
    <definedName name="__A70000" localSheetId="1">[20]按类别!$A$52564</definedName>
    <definedName name="__A8888" localSheetId="1">[20]按类别!$A$52564</definedName>
    <definedName name="__A99999" localSheetId="1">[20]按类别!$A$52564</definedName>
    <definedName name="_1A8888_" localSheetId="1">[20]按类别!$A$52564</definedName>
    <definedName name="_A69999" localSheetId="1">[20]按类别!$A$52564</definedName>
    <definedName name="_A70000" localSheetId="1">[20]按类别!$A$52564</definedName>
    <definedName name="_A8888" localSheetId="1">[20]按类别!$A$52564</definedName>
    <definedName name="_A99999" localSheetId="1">[20]按类别!$A$52564</definedName>
    <definedName name="_Fill" localSheetId="1" hidden="1">[13]eqpmad2!#REF!</definedName>
    <definedName name="_Key1" localSheetId="1" hidden="1">[6]县长批条!#REF!</definedName>
    <definedName name="_PA7" localSheetId="1">#REF!</definedName>
    <definedName name="_PA8" localSheetId="1">#REF!</definedName>
    <definedName name="_PD1" localSheetId="1">#REF!</definedName>
    <definedName name="_PE12" localSheetId="1">#REF!</definedName>
    <definedName name="_PE13" localSheetId="1">#REF!</definedName>
    <definedName name="_PE6" localSheetId="1">#REF!</definedName>
    <definedName name="_PE7" localSheetId="1">#REF!</definedName>
    <definedName name="_PE8" localSheetId="1">#REF!</definedName>
    <definedName name="_PE9" localSheetId="1">#REF!</definedName>
    <definedName name="_PH1" localSheetId="1">#REF!</definedName>
    <definedName name="_PI1" localSheetId="1">#REF!</definedName>
    <definedName name="_PK1" localSheetId="1">#REF!</definedName>
    <definedName name="_PK3" localSheetId="1">#REF!</definedName>
    <definedName name="“法院”资金明细表" localSheetId="1">#REF!</definedName>
    <definedName name="“检察院”资金明细表" localSheetId="1">#REF!</definedName>
    <definedName name="Alpha" localSheetId="1">#REF!</definedName>
    <definedName name="Anzahl_1" localSheetId="1">#REF!</definedName>
    <definedName name="Anzahl_2" localSheetId="1">#REF!</definedName>
    <definedName name="Beg_Bal" localSheetId="1">#REF!</definedName>
    <definedName name="BM8_SelectZBM.BM8_ZBMChangeKMM" localSheetId="1">[24]!BM8_SelectZBM.BM8_ZBMChangeKMM</definedName>
    <definedName name="BM8_SelectZBM.BM8_ZBMminusOption" localSheetId="1">[24]!BM8_SelectZBM.BM8_ZBMminusOption</definedName>
    <definedName name="BM8_SelectZBM.BM8_ZBMSumOption" localSheetId="1">[24]!BM8_SelectZBM.BM8_ZBMSumOption</definedName>
    <definedName name="BOMView" localSheetId="1">[15]Prg!$G$33</definedName>
    <definedName name="Bust" localSheetId="1">#REF!</definedName>
    <definedName name="Cnty_Codes" localSheetId="1">[15]Profile!$D$4:$D$69</definedName>
    <definedName name="Continue" localSheetId="1">#REF!</definedName>
    <definedName name="Data" localSheetId="1">#REF!</definedName>
    <definedName name="Database" localSheetId="1" hidden="1">#REF!</definedName>
    <definedName name="Devices" localSheetId="1">[8]Devices!$B$5:$B$173</definedName>
    <definedName name="Devices_Table" localSheetId="1">[8]Devices!$B$1:$L$65536</definedName>
    <definedName name="Documents_array" localSheetId="1">#REF!</definedName>
    <definedName name="Duty" localSheetId="1">#REF!</definedName>
    <definedName name="End_Bal" localSheetId="1">#REF!</definedName>
    <definedName name="Extra_Pay" localSheetId="1">#REF!</definedName>
    <definedName name="Full_Print" localSheetId="1">#REF!</definedName>
    <definedName name="Header_Row" localSheetId="1">ROW(#REF!)</definedName>
    <definedName name="Hello" localSheetId="1">#REF!</definedName>
    <definedName name="hhhh" localSheetId="1">#REF!</definedName>
    <definedName name="Ieff" localSheetId="1">#REF!</definedName>
    <definedName name="Imax" localSheetId="1">#REF!</definedName>
    <definedName name="Int" localSheetId="1">#REF!</definedName>
    <definedName name="Interest_Rate" localSheetId="1">#REF!</definedName>
    <definedName name="K_Imax" localSheetId="1">#REF!</definedName>
    <definedName name="Last_Row" localSheetId="1">IF('[26]15.商品和服务支出'!Values_Entered,'2 县本级统筹财力'!Header_Row+'[26]15.商品和服务支出'!Number_of_Payments,'2 县本级统筹财力'!Header_Row)</definedName>
    <definedName name="Loan_Amount" localSheetId="1">#REF!</definedName>
    <definedName name="Loan_Start" localSheetId="1">#REF!</definedName>
    <definedName name="Loan_Years" localSheetId="1">#REF!</definedName>
    <definedName name="LTol" localSheetId="1">#REF!</definedName>
    <definedName name="MakeIt" localSheetId="1">#REF!</definedName>
    <definedName name="MmExcelLinker_4795041E_1062_4A6D_901F_4306994608A4" localSheetId="1">'[29]S19、A0 and JC22 BCM PIN V1.0'!M14-BCM-#REF!</definedName>
    <definedName name="Morning" localSheetId="1">#REF!</definedName>
    <definedName name="N" localSheetId="1">#REF!</definedName>
    <definedName name="NDev" localSheetId="1">#REF!</definedName>
    <definedName name="Num_Pmt_Per_Year" localSheetId="1">#REF!</definedName>
    <definedName name="Number_of_Payments" localSheetId="1">MATCH(0.01,'2 县本级统筹财力'!End_Bal,-1)+1</definedName>
    <definedName name="NumModels" localSheetId="1">[15]Prg!$G$24</definedName>
    <definedName name="On" localSheetId="1">#REF!</definedName>
    <definedName name="P_Mos_Ges_1" localSheetId="1">#REF!</definedName>
    <definedName name="P_Mos_ges_2" localSheetId="1">#REF!</definedName>
    <definedName name="P_pro_Mos_1" localSheetId="1">#REF!</definedName>
    <definedName name="P_pro_Mos_2" localSheetId="1">#REF!</definedName>
    <definedName name="Pay_Date" localSheetId="1">#REF!</definedName>
    <definedName name="Pay_Num" localSheetId="1">#REF!</definedName>
    <definedName name="Payment_Date" localSheetId="1">DATE(YEAR('2 县本级统筹财力'!Loan_Start),MONTH('2 县本级统筹财力'!Loan_Start)+Payment_Number,DAY('2 县本级统筹财力'!Loan_Start))</definedName>
    <definedName name="Poppy" localSheetId="1">#REF!</definedName>
    <definedName name="Princ" localSheetId="1">#REF!</definedName>
    <definedName name="Print_Area_MI" localSheetId="1">#REF!</definedName>
    <definedName name="Print_Area_Reset" localSheetId="1">OFFSET('2 县本级统筹财力'!Full_Print,0,0,'2 县本级统筹财力'!Last_Row)</definedName>
    <definedName name="Pv" localSheetId="1">#REF!</definedName>
    <definedName name="RDSon_25_1" localSheetId="1">#REF!</definedName>
    <definedName name="RDSon_25_2" localSheetId="1">#REF!</definedName>
    <definedName name="RDSon_Last_1" localSheetId="1">#REF!</definedName>
    <definedName name="RDSon_Last_2" localSheetId="1">#REF!</definedName>
    <definedName name="Ron" localSheetId="1">#REF!</definedName>
    <definedName name="Rth_H" localSheetId="1">#REF!</definedName>
    <definedName name="Rth_JA" localSheetId="1">#REF!</definedName>
    <definedName name="Rth_JC" localSheetId="1">#REF!</definedName>
    <definedName name="RTHca" localSheetId="1">#REF!</definedName>
    <definedName name="RTHjc" localSheetId="1">#REF!</definedName>
    <definedName name="Sched_Pay" localSheetId="1">#REF!</definedName>
    <definedName name="Scheduled_Extra_Payments" localSheetId="1">#REF!</definedName>
    <definedName name="Scheduled_Interest_Rate" localSheetId="1">#REF!</definedName>
    <definedName name="Scheduled_Monthly_Payment" localSheetId="1">#REF!</definedName>
    <definedName name="Strom_1" localSheetId="1">#REF!</definedName>
    <definedName name="Strom_2" localSheetId="1">#REF!</definedName>
    <definedName name="SUB75N05_06" localSheetId="1">#REF!</definedName>
    <definedName name="Temp_25" localSheetId="1">#REF!</definedName>
    <definedName name="Ti" localSheetId="1">#REF!</definedName>
    <definedName name="Tj" localSheetId="1">#REF!</definedName>
    <definedName name="TMos_ges_1" localSheetId="1">#REF!</definedName>
    <definedName name="TMos_ges_2" localSheetId="1">#REF!</definedName>
    <definedName name="Total_Interest" localSheetId="1">#REF!</definedName>
    <definedName name="Total_Pay" localSheetId="1">#REF!</definedName>
    <definedName name="Total_Payment" localSheetId="1">Scheduled_Payment+Extra_Payment</definedName>
    <definedName name="Tu" localSheetId="1">#REF!</definedName>
    <definedName name="TUmax" localSheetId="1">#REF!</definedName>
    <definedName name="Un" localSheetId="1">#REF!</definedName>
    <definedName name="Values_Entered" localSheetId="1">IF('2 县本级统筹财力'!Loan_Amount*'2 县本级统筹财力'!Interest_Rate*'2 县本级统筹财力'!Loan_Years*'2 县本级统筹财力'!Loan_Start&gt;0,1,0)</definedName>
    <definedName name="ww" localSheetId="1">#REF!</definedName>
    <definedName name="Zustand1" localSheetId="1">#REF!</definedName>
    <definedName name="Zustand2" localSheetId="1">#REF!</definedName>
    <definedName name="北河西路" localSheetId="1">#REF!</definedName>
    <definedName name="标准厂房代建款" localSheetId="1">#REF!</definedName>
    <definedName name="表" localSheetId="1">#REF!</definedName>
    <definedName name="不锈钢产业" localSheetId="1">#REF!</definedName>
    <definedName name="处罚事项1" localSheetId="1">#REF!</definedName>
    <definedName name="档案馆" localSheetId="1">#REF!</definedName>
    <definedName name="第九期旧改" localSheetId="1">#REF!</definedName>
    <definedName name="东环路扩建项目" localSheetId="1">#REF!</definedName>
    <definedName name="东门市场改扩建" localSheetId="1">#REF!</definedName>
    <definedName name="额外全额" localSheetId="1">IF('2 县本级统筹财力'!Values_Entered,'2 县本级统筹财力'!Header_Row+'2 县本级统筹财力'!Number_of_Payments,'2 县本级统筹财力'!Header_Row)</definedName>
    <definedName name="福利中心" localSheetId="1">#REF!</definedName>
    <definedName name="工商大楼征迁" localSheetId="1">#REF!</definedName>
    <definedName name="公安局" localSheetId="1">#REF!</definedName>
    <definedName name="公路建设" localSheetId="1">#REF!</definedName>
    <definedName name="公墓地" localSheetId="1">#REF!</definedName>
    <definedName name="古武高速公路项目" localSheetId="1">#REF!</definedName>
    <definedName name="广告商档案" localSheetId="1">#REF!</definedName>
    <definedName name="汇率" localSheetId="1">#REF!</definedName>
    <definedName name="汇总表" localSheetId="1">#REF!</definedName>
    <definedName name="汇总表1" localSheetId="1">[20]按类别!$A$52564</definedName>
    <definedName name="教育资金农田水利建设资金计提" localSheetId="1">#REF!</definedName>
    <definedName name="借用" localSheetId="1">#REF!</definedName>
    <definedName name="借用1" localSheetId="1">#REF!</definedName>
    <definedName name="经常性汇总表" localSheetId="1">[20]按类别!$A$52564</definedName>
    <definedName name="经常性支出汇总表" localSheetId="1">[20]按类别!$A$52564</definedName>
    <definedName name="客都汇旅游综合体至梁野山景区入口公路改造和绿化提升工程" localSheetId="1">#REF!</definedName>
    <definedName name="客家生态文化城" localSheetId="1">#REF!</definedName>
    <definedName name="梁野大道" localSheetId="1">#REF!</definedName>
    <definedName name="梁野山及旅游综合体" localSheetId="1">#REF!</definedName>
    <definedName name="龙洲公司及关联公司" localSheetId="1">#REF!</definedName>
    <definedName name="宁象公路" localSheetId="1">#REF!</definedName>
    <definedName name="农业土地开发资金" localSheetId="1">#REF!</definedName>
    <definedName name="平川镇工作经费" localSheetId="1">#REF!</definedName>
    <definedName name="平通路平通桥" localSheetId="1">#REF!</definedName>
    <definedName name="企业基础设施建设补助明细表" localSheetId="1">#REF!</definedName>
    <definedName name="人武部" localSheetId="1">#REF!</definedName>
    <definedName name="生产列1" localSheetId="1">#REF!</definedName>
    <definedName name="生产列11" localSheetId="1">#REF!</definedName>
    <definedName name="生产列15" localSheetId="1">#REF!</definedName>
    <definedName name="生产列16" localSheetId="1">#REF!</definedName>
    <definedName name="生产列17" localSheetId="1">#REF!</definedName>
    <definedName name="生产列19" localSheetId="1">#REF!</definedName>
    <definedName name="生产列2" localSheetId="1">#REF!</definedName>
    <definedName name="生产列20" localSheetId="1">#REF!</definedName>
    <definedName name="生产列3" localSheetId="1">#REF!</definedName>
    <definedName name="生产列4" localSheetId="1">#REF!</definedName>
    <definedName name="生产列5" localSheetId="1">#REF!</definedName>
    <definedName name="生产列6" localSheetId="1">#REF!</definedName>
    <definedName name="生产列7" localSheetId="1">#REF!</definedName>
    <definedName name="生产列8" localSheetId="1">#REF!</definedName>
    <definedName name="生产列9" localSheetId="1">#REF!</definedName>
    <definedName name="生产期" localSheetId="1">#REF!</definedName>
    <definedName name="生产期1" localSheetId="1">#REF!</definedName>
    <definedName name="生产期11" localSheetId="1">#REF!</definedName>
    <definedName name="生产期15" localSheetId="1">#REF!</definedName>
    <definedName name="生产期16" localSheetId="1">#REF!</definedName>
    <definedName name="生产期17" localSheetId="1">#REF!</definedName>
    <definedName name="生产期19" localSheetId="1">#REF!</definedName>
    <definedName name="生产期2" localSheetId="1">#REF!</definedName>
    <definedName name="生产期20" localSheetId="1">#REF!</definedName>
    <definedName name="生产期3" localSheetId="1">#REF!</definedName>
    <definedName name="生产期4" localSheetId="1">#REF!</definedName>
    <definedName name="生产期5" localSheetId="1">#REF!</definedName>
    <definedName name="生产期6" localSheetId="1">#REF!</definedName>
    <definedName name="生产期7" localSheetId="1">#REF!</definedName>
    <definedName name="生产期8" localSheetId="1">#REF!</definedName>
    <definedName name="生产期9" localSheetId="1">#REF!</definedName>
    <definedName name="狮岩景区工程" localSheetId="1">#REF!</definedName>
    <definedName name="十方工业集中区" localSheetId="1">#REF!</definedName>
    <definedName name="十方消防站" localSheetId="1">#REF!</definedName>
    <definedName name="市政建设" localSheetId="1">#REF!</definedName>
    <definedName name="收储资金" localSheetId="1">#REF!</definedName>
    <definedName name="水源建设" localSheetId="1">#REF!</definedName>
    <definedName name="台湾新村" localSheetId="1">#REF!</definedName>
    <definedName name="万星影视城" localSheetId="1">#REF!</definedName>
    <definedName name="武平大道" localSheetId="1">#REF!</definedName>
    <definedName name="县工业园区" localSheetId="1">#REF!</definedName>
    <definedName name="岩前工业集中区" localSheetId="1">#REF!</definedName>
    <definedName name="一园二区" localSheetId="1">#REF!</definedName>
    <definedName name="预算汇总表" localSheetId="1">[20]按类别!$A$52564</definedName>
    <definedName name="园丁桥" localSheetId="1">#REF!</definedName>
    <definedName name="政府融资还本付息" localSheetId="1">#REF!</definedName>
    <definedName name="中心粮库" localSheetId="1">#REF!</definedName>
    <definedName name="전" localSheetId="1">#REF!</definedName>
    <definedName name="주택사업본부" localSheetId="1">#REF!</definedName>
    <definedName name="철구사업본부" localSheetId="1">#REF!</definedName>
    <definedName name="Module.Prix_SMC" localSheetId="1">'[26]10.2021.总支出'!Module.Prix_SMC</definedName>
    <definedName name="_xlnm.Print_Titles" localSheetId="1">'2 县本级统筹财力'!$1:$4</definedName>
    <definedName name="Prix_SMC" localSheetId="1">'[26]10.2021.总支出'!Prix_SMC</definedName>
    <definedName name="寄宿制学校" localSheetId="1">'[26]10.2021.总支出'!寄宿制学校</definedName>
    <definedName name="简单快乐福建" localSheetId="1">'[26]10.2021.总支出'!简单快乐福建</definedName>
    <definedName name="_xlnm.Print_Area" localSheetId="1">'2 县本级统筹财力'!$A$1:$G$26</definedName>
    <definedName name="____________A69999" localSheetId="8">[30]按类别!$A$52564</definedName>
    <definedName name="____________A70000" localSheetId="8">[30]按类别!$A$52564</definedName>
    <definedName name="____________A99999" localSheetId="8">[30]按类别!$A$52564</definedName>
    <definedName name="__________A70000" localSheetId="8">[30]按类别!$A$52564</definedName>
    <definedName name="_________A69999" localSheetId="8">[30]按类别!$A$52564</definedName>
    <definedName name="_________A70000" localSheetId="8">[30]按类别!$A$52564</definedName>
    <definedName name="_________A8888" localSheetId="8">[30]按类别!$A$52564</definedName>
    <definedName name="_________A99999" localSheetId="8">[30]按类别!$A$52564</definedName>
    <definedName name="________A69999" localSheetId="8">[30]按类别!$A$52564</definedName>
    <definedName name="________A70000" localSheetId="8">[30]按类别!$A$52564</definedName>
    <definedName name="________A8888" localSheetId="8">[30]按类别!$A$52564</definedName>
    <definedName name="________A99999" localSheetId="8">[30]按类别!$A$52564</definedName>
    <definedName name="_______A70000" localSheetId="8">[2]按类别!$A$52564</definedName>
    <definedName name="_______A99999" localSheetId="8">[31]按类别!$A$52564</definedName>
    <definedName name="______A70000" localSheetId="8">[30]按类别!$A$52564</definedName>
    <definedName name="______A99999" localSheetId="8">[2]按类别!$A$52564</definedName>
    <definedName name="_____A69999" localSheetId="8">[2]按类别!$A$52564</definedName>
    <definedName name="_____A70000" localSheetId="8">[31]按类别!$A$52564</definedName>
    <definedName name="_____A8888" localSheetId="8">[2]按类别!$A$52564</definedName>
    <definedName name="_____A99999" localSheetId="8">[31]按类别!$A$52564</definedName>
    <definedName name="____A69999" localSheetId="8">[31]按类别!$A$52564</definedName>
    <definedName name="____A70000" localSheetId="8">[30]按类别!$A$52564</definedName>
    <definedName name="____A8888" localSheetId="8">[3]按类别!$A$52564</definedName>
    <definedName name="____A99999" localSheetId="8">[30]按类别!$A$52564</definedName>
    <definedName name="___A69999" localSheetId="8">[30]按类别!$A$52564</definedName>
    <definedName name="___A70000" localSheetId="8">[30]按类别!$A$52564</definedName>
    <definedName name="___A8888" localSheetId="8">[30]按类别!$A$52564</definedName>
    <definedName name="___A99999" localSheetId="8">[30]按类别!$A$52564</definedName>
    <definedName name="__A69999" localSheetId="8">[30]按类别!$A$52564</definedName>
    <definedName name="__A70000" localSheetId="8">[30]按类别!$A$52564</definedName>
    <definedName name="__A8888" localSheetId="8">[30]按类别!$A$52564</definedName>
    <definedName name="__A99999" localSheetId="8">[30]按类别!$A$52564</definedName>
    <definedName name="_1A8888_" localSheetId="8">[30]按类别!$A$52564</definedName>
    <definedName name="_A69999" localSheetId="8">[30]按类别!$A$52564</definedName>
    <definedName name="_A70000" localSheetId="8">[30]按类别!$A$52564</definedName>
    <definedName name="_A8888" localSheetId="8">[30]按类别!$A$52564</definedName>
    <definedName name="_A99999" localSheetId="8">[30]按类别!$A$52564</definedName>
    <definedName name="_Fill" localSheetId="8" hidden="1">[13]eqpmad2!#REF!</definedName>
    <definedName name="_Key1" localSheetId="8" hidden="1">[6]县长批条!#REF!</definedName>
    <definedName name="_PA7" localSheetId="8">#REF!</definedName>
    <definedName name="_PA8" localSheetId="8">#REF!</definedName>
    <definedName name="_PD1" localSheetId="8">#REF!</definedName>
    <definedName name="_PE12" localSheetId="8">#REF!</definedName>
    <definedName name="_PE13" localSheetId="8">#REF!</definedName>
    <definedName name="_PE6" localSheetId="8">#REF!</definedName>
    <definedName name="_PE7" localSheetId="8">#REF!</definedName>
    <definedName name="_PE8" localSheetId="8">#REF!</definedName>
    <definedName name="_PE9" localSheetId="8">#REF!</definedName>
    <definedName name="_PH1" localSheetId="8">#REF!</definedName>
    <definedName name="_PI1" localSheetId="8">#REF!</definedName>
    <definedName name="_PK1" localSheetId="8">#REF!</definedName>
    <definedName name="_PK3" localSheetId="8">#REF!</definedName>
    <definedName name="“法院”资金明细表" localSheetId="8">#REF!</definedName>
    <definedName name="“检察院”资金明细表" localSheetId="8">#REF!</definedName>
    <definedName name="Alpha" localSheetId="8">#REF!</definedName>
    <definedName name="Anzahl_1" localSheetId="8">#REF!</definedName>
    <definedName name="Anzahl_2" localSheetId="8">#REF!</definedName>
    <definedName name="Beg_Bal" localSheetId="8">#REF!</definedName>
    <definedName name="BM8_SelectZBM.BM8_ZBMChangeKMM" localSheetId="8">[33]!BM8_SelectZBM.BM8_ZBMChangeKMM</definedName>
    <definedName name="BM8_SelectZBM.BM8_ZBMminusOption" localSheetId="8">[33]!BM8_SelectZBM.BM8_ZBMminusOption</definedName>
    <definedName name="BM8_SelectZBM.BM8_ZBMSumOption" localSheetId="8">[33]!BM8_SelectZBM.BM8_ZBMSumOption</definedName>
    <definedName name="BOMView" localSheetId="8">[15]Prg!$G$33</definedName>
    <definedName name="Bust" localSheetId="8">#REF!</definedName>
    <definedName name="Cnty_Codes" localSheetId="8">[15]Profile!$D$4:$D$69</definedName>
    <definedName name="Continue" localSheetId="8">#REF!</definedName>
    <definedName name="Data" localSheetId="8">#REF!</definedName>
    <definedName name="Database" localSheetId="8">#REF!</definedName>
    <definedName name="Devices" localSheetId="8">[8]Devices!$B$5:$B$173</definedName>
    <definedName name="Devices_Table" localSheetId="8">[8]Devices!$B$1:$L$65536</definedName>
    <definedName name="Documents_array" localSheetId="8">#REF!</definedName>
    <definedName name="Duty" localSheetId="8">#REF!</definedName>
    <definedName name="End_Bal" localSheetId="8">#REF!</definedName>
    <definedName name="Extra_Pay" localSheetId="8">#REF!</definedName>
    <definedName name="Full_Print" localSheetId="8">#REF!</definedName>
    <definedName name="Header_Row" localSheetId="8">ROW(#REF!)</definedName>
    <definedName name="Hello" localSheetId="8">#REF!</definedName>
    <definedName name="hhhh" localSheetId="8">#REF!</definedName>
    <definedName name="Ieff" localSheetId="8">#REF!</definedName>
    <definedName name="Imax" localSheetId="8">#REF!</definedName>
    <definedName name="Int" localSheetId="8">#REF!</definedName>
    <definedName name="Interest_Rate" localSheetId="8">#REF!</definedName>
    <definedName name="K_Imax" localSheetId="8">#REF!</definedName>
    <definedName name="Last_Row" localSheetId="8">IF('[34]15.商品和服务支出'!Values_Entered,'8 社保基金预算'!Header_Row+'[34]15.商品和服务支出'!Number_of_Payments,'8 社保基金预算'!Header_Row)</definedName>
    <definedName name="Loan_Amount" localSheetId="8">#REF!</definedName>
    <definedName name="Loan_Start" localSheetId="8">#REF!</definedName>
    <definedName name="Loan_Years" localSheetId="8">#REF!</definedName>
    <definedName name="LTol" localSheetId="8">#REF!</definedName>
    <definedName name="MakeIt" localSheetId="8">#REF!</definedName>
    <definedName name="MmExcelLinker_4795041E_1062_4A6D_901F_4306994608A4" localSheetId="8">'[32]S19、A0 and JC22 BCM PIN V1.0'!M14-BCM-[35]ATECH编辑20090309!$B$51:$B$53</definedName>
    <definedName name="Morning" localSheetId="8">#REF!</definedName>
    <definedName name="N" localSheetId="8">#REF!</definedName>
    <definedName name="NDev" localSheetId="8">#REF!</definedName>
    <definedName name="Num_Pmt_Per_Year" localSheetId="8">#REF!</definedName>
    <definedName name="Number_of_Payments" localSheetId="8">MATCH(0.01,'8 社保基金预算'!End_Bal,-1)+1</definedName>
    <definedName name="NumModels" localSheetId="8">[15]Prg!$G$24</definedName>
    <definedName name="On" localSheetId="8">#REF!</definedName>
    <definedName name="P_Mos_Ges_1" localSheetId="8">#REF!</definedName>
    <definedName name="P_Mos_ges_2" localSheetId="8">#REF!</definedName>
    <definedName name="P_pro_Mos_1" localSheetId="8">#REF!</definedName>
    <definedName name="P_pro_Mos_2" localSheetId="8">#REF!</definedName>
    <definedName name="Pay_Date" localSheetId="8">#REF!</definedName>
    <definedName name="Pay_Num" localSheetId="8">#REF!</definedName>
    <definedName name="Payment_Date" localSheetId="8">DATE(YEAR('8 社保基金预算'!Loan_Start),MONTH('8 社保基金预算'!Loan_Start)+Payment_Number,DAY('8 社保基金预算'!Loan_Start))</definedName>
    <definedName name="Poppy" localSheetId="8">#REF!</definedName>
    <definedName name="Princ" localSheetId="8">#REF!</definedName>
    <definedName name="Print_Area_MI" localSheetId="8">#REF!</definedName>
    <definedName name="Print_Area_Reset" localSheetId="8">OFFSET('8 社保基金预算'!Full_Print,0,0,'8 社保基金预算'!Last_Row)</definedName>
    <definedName name="Pv" localSheetId="8">#REF!</definedName>
    <definedName name="RDSon_25_1" localSheetId="8">#REF!</definedName>
    <definedName name="RDSon_25_2" localSheetId="8">#REF!</definedName>
    <definedName name="RDSon_Last_1" localSheetId="8">#REF!</definedName>
    <definedName name="RDSon_Last_2" localSheetId="8">#REF!</definedName>
    <definedName name="Ron" localSheetId="8">#REF!</definedName>
    <definedName name="Rth_H" localSheetId="8">#REF!</definedName>
    <definedName name="Rth_JA" localSheetId="8">#REF!</definedName>
    <definedName name="Rth_JC" localSheetId="8">#REF!</definedName>
    <definedName name="RTHca" localSheetId="8">#REF!</definedName>
    <definedName name="RTHjc" localSheetId="8">#REF!</definedName>
    <definedName name="Sched_Pay" localSheetId="8">#REF!</definedName>
    <definedName name="Scheduled_Extra_Payments" localSheetId="8">#REF!</definedName>
    <definedName name="Scheduled_Interest_Rate" localSheetId="8">#REF!</definedName>
    <definedName name="Scheduled_Monthly_Payment" localSheetId="8">#REF!</definedName>
    <definedName name="Strom_1" localSheetId="8">#REF!</definedName>
    <definedName name="Strom_2" localSheetId="8">#REF!</definedName>
    <definedName name="SUB75N05_06" localSheetId="8">#REF!</definedName>
    <definedName name="Temp_25" localSheetId="8">#REF!</definedName>
    <definedName name="Ti" localSheetId="8">#REF!</definedName>
    <definedName name="Tj" localSheetId="8">#REF!</definedName>
    <definedName name="TMos_ges_1" localSheetId="8">#REF!</definedName>
    <definedName name="TMos_ges_2" localSheetId="8">#REF!</definedName>
    <definedName name="Total_Interest" localSheetId="8">#REF!</definedName>
    <definedName name="Total_Pay" localSheetId="8">#REF!</definedName>
    <definedName name="Total_Payment" localSheetId="8">Scheduled_Payment+Extra_Payment</definedName>
    <definedName name="Tu" localSheetId="8">#REF!</definedName>
    <definedName name="TUmax" localSheetId="8">#REF!</definedName>
    <definedName name="Un" localSheetId="8">#REF!</definedName>
    <definedName name="Values_Entered" localSheetId="8">IF('8 社保基金预算'!Loan_Amount*'8 社保基金预算'!Interest_Rate*'8 社保基金预算'!Loan_Years*'8 社保基金预算'!Loan_Start&gt;0,1,0)</definedName>
    <definedName name="ww" localSheetId="8">#REF!</definedName>
    <definedName name="Zustand1" localSheetId="8">#REF!</definedName>
    <definedName name="Zustand2" localSheetId="8">#REF!</definedName>
    <definedName name="北河西路" localSheetId="8">#REF!</definedName>
    <definedName name="标准厂房代建款" localSheetId="8">#REF!</definedName>
    <definedName name="表" localSheetId="8">#REF!</definedName>
    <definedName name="不锈钢产业" localSheetId="8">#REF!</definedName>
    <definedName name="处罚事项1" localSheetId="8">#REF!</definedName>
    <definedName name="档案馆" localSheetId="8">#REF!</definedName>
    <definedName name="第九期旧改" localSheetId="8">#REF!</definedName>
    <definedName name="东环路扩建项目" localSheetId="8">#REF!</definedName>
    <definedName name="东门市场改扩建" localSheetId="8">#REF!</definedName>
    <definedName name="额外全额" localSheetId="8">IF('8 社保基金预算'!Values_Entered,'8 社保基金预算'!Header_Row+'8 社保基金预算'!Number_of_Payments,'8 社保基金预算'!Header_Row)</definedName>
    <definedName name="福利中心" localSheetId="8">#REF!</definedName>
    <definedName name="工商大楼征迁" localSheetId="8">#REF!</definedName>
    <definedName name="公安局" localSheetId="8">#REF!</definedName>
    <definedName name="公路建设" localSheetId="8">#REF!</definedName>
    <definedName name="公墓地" localSheetId="8">#REF!</definedName>
    <definedName name="古武高速公路项目" localSheetId="8">#REF!</definedName>
    <definedName name="广告商档案" localSheetId="8">#REF!</definedName>
    <definedName name="汇率" localSheetId="8">#REF!</definedName>
    <definedName name="汇总表" localSheetId="8">[35]按类别!$A$52564</definedName>
    <definedName name="汇总表1" localSheetId="8">[30]按类别!$A$52564</definedName>
    <definedName name="教育资金农田水利建设资金计提" localSheetId="8">#REF!</definedName>
    <definedName name="借用" localSheetId="8">#REF!</definedName>
    <definedName name="借用1" localSheetId="8">#REF!</definedName>
    <definedName name="经常性汇总表" localSheetId="8">[30]按类别!$A$52564</definedName>
    <definedName name="经常性支出汇总表" localSheetId="8">[30]按类别!$A$52564</definedName>
    <definedName name="客都汇旅游综合体至梁野山景区入口公路改造和绿化提升工程" localSheetId="8">#REF!</definedName>
    <definedName name="客家生态文化城" localSheetId="8">#REF!</definedName>
    <definedName name="梁野大道" localSheetId="8">#REF!</definedName>
    <definedName name="梁野山及旅游综合体" localSheetId="8">#REF!</definedName>
    <definedName name="龙洲公司及关联公司" localSheetId="8">#REF!</definedName>
    <definedName name="宁象公路" localSheetId="8">#REF!</definedName>
    <definedName name="农业土地开发资金" localSheetId="8">#REF!</definedName>
    <definedName name="平川镇工作经费" localSheetId="8">#REF!</definedName>
    <definedName name="平通路平通桥" localSheetId="8">#REF!</definedName>
    <definedName name="企业基础设施建设补助明细表" localSheetId="8">#REF!</definedName>
    <definedName name="人武部" localSheetId="8">#REF!</definedName>
    <definedName name="生产列1" localSheetId="8">#REF!</definedName>
    <definedName name="生产列11" localSheetId="8">#REF!</definedName>
    <definedName name="生产列15" localSheetId="8">#REF!</definedName>
    <definedName name="生产列16" localSheetId="8">#REF!</definedName>
    <definedName name="生产列17" localSheetId="8">#REF!</definedName>
    <definedName name="生产列19" localSheetId="8">#REF!</definedName>
    <definedName name="生产列2" localSheetId="8">#REF!</definedName>
    <definedName name="生产列20" localSheetId="8">#REF!</definedName>
    <definedName name="生产列3" localSheetId="8">#REF!</definedName>
    <definedName name="生产列4" localSheetId="8">#REF!</definedName>
    <definedName name="生产列5" localSheetId="8">#REF!</definedName>
    <definedName name="生产列6" localSheetId="8">#REF!</definedName>
    <definedName name="生产列7" localSheetId="8">#REF!</definedName>
    <definedName name="生产列8" localSheetId="8">#REF!</definedName>
    <definedName name="生产列9" localSheetId="8">#REF!</definedName>
    <definedName name="生产期" localSheetId="8">#REF!</definedName>
    <definedName name="生产期1" localSheetId="8">#REF!</definedName>
    <definedName name="生产期11" localSheetId="8">#REF!</definedName>
    <definedName name="生产期15" localSheetId="8">#REF!</definedName>
    <definedName name="生产期16" localSheetId="8">#REF!</definedName>
    <definedName name="生产期17" localSheetId="8">#REF!</definedName>
    <definedName name="生产期19" localSheetId="8">#REF!</definedName>
    <definedName name="生产期2" localSheetId="8">#REF!</definedName>
    <definedName name="生产期20" localSheetId="8">#REF!</definedName>
    <definedName name="生产期3" localSheetId="8">#REF!</definedName>
    <definedName name="生产期4" localSheetId="8">#REF!</definedName>
    <definedName name="生产期5" localSheetId="8">#REF!</definedName>
    <definedName name="生产期6" localSheetId="8">#REF!</definedName>
    <definedName name="生产期7" localSheetId="8">#REF!</definedName>
    <definedName name="生产期8" localSheetId="8">#REF!</definedName>
    <definedName name="生产期9" localSheetId="8">#REF!</definedName>
    <definedName name="狮岩景区工程" localSheetId="8">#REF!</definedName>
    <definedName name="十方工业集中区" localSheetId="8">#REF!</definedName>
    <definedName name="十方消防站" localSheetId="8">#REF!</definedName>
    <definedName name="市政建设" localSheetId="8">#REF!</definedName>
    <definedName name="收储资金" localSheetId="8">#REF!</definedName>
    <definedName name="水源建设" localSheetId="8">#REF!</definedName>
    <definedName name="台湾新村" localSheetId="8">#REF!</definedName>
    <definedName name="万星影视城" localSheetId="8">#REF!</definedName>
    <definedName name="武平大道" localSheetId="8">#REF!</definedName>
    <definedName name="县工业园区" localSheetId="8">#REF!</definedName>
    <definedName name="岩前工业集中区" localSheetId="8">#REF!</definedName>
    <definedName name="一园二区" localSheetId="8">#REF!</definedName>
    <definedName name="预算汇总表" localSheetId="8">[30]按类别!$A$52564</definedName>
    <definedName name="园丁桥" localSheetId="8">#REF!</definedName>
    <definedName name="政府融资还本付息" localSheetId="8">#REF!</definedName>
    <definedName name="中心粮库" localSheetId="8">#REF!</definedName>
    <definedName name="전" localSheetId="8">#REF!</definedName>
    <definedName name="주택사업본부" localSheetId="8">#REF!</definedName>
    <definedName name="철구사업본부" localSheetId="8">#REF!</definedName>
    <definedName name="Module.Prix_SMC" localSheetId="8">'[34]10.2021.总支出'!Module.Prix_SMC</definedName>
    <definedName name="Prix_SMC" localSheetId="8">'[34]10.2021.总支出'!Prix_SMC</definedName>
    <definedName name="寄宿制学校" localSheetId="8">'[34]10.2021.总支出'!寄宿制学校</definedName>
    <definedName name="简单快乐福建" localSheetId="8">'[34]10.2021.总支出'!简单快乐福建</definedName>
    <definedName name="_xlnm.Print_Area" localSheetId="8">'8 社保基金预算'!$A$1:$J$21</definedName>
    <definedName name="____________A69999" localSheetId="0">[18]按类别!$A$52564</definedName>
    <definedName name="____________A70000" localSheetId="0">[18]按类别!$A$52564</definedName>
    <definedName name="____________A99999" localSheetId="0">[18]按类别!$A$52564</definedName>
    <definedName name="___________A70000" localSheetId="0">[2]按类别!$A$52564</definedName>
    <definedName name="__________A70000" localSheetId="0">[18]按类别!$A$52564</definedName>
    <definedName name="__________A8888" localSheetId="0">[2]按类别!$A$52564</definedName>
    <definedName name="_________A69999" localSheetId="0">[18]按类别!$A$52564</definedName>
    <definedName name="_________A70000" localSheetId="0">[18]按类别!$A$52564</definedName>
    <definedName name="_________A8888" localSheetId="0">[18]按类别!$A$52564</definedName>
    <definedName name="_________A99999" localSheetId="0">[18]按类别!$A$52564</definedName>
    <definedName name="________A69999" localSheetId="0">[18]按类别!$A$52564</definedName>
    <definedName name="________A70000" localSheetId="0">[18]按类别!$A$52564</definedName>
    <definedName name="________A8888" localSheetId="0">[18]按类别!$A$52564</definedName>
    <definedName name="________A99999" localSheetId="0">[18]按类别!$A$52564</definedName>
    <definedName name="_______A70000" localSheetId="0">[37]按类别!$A$52564</definedName>
    <definedName name="_______A99999" localSheetId="0">[20]按类别!$A$52564</definedName>
    <definedName name="______A69999" localSheetId="0">[2]按类别!$A$52564</definedName>
    <definedName name="______A70000" localSheetId="0">[18]按类别!$A$52564</definedName>
    <definedName name="______A99999" localSheetId="0">[37]按类别!$A$52564</definedName>
    <definedName name="_____A69999" localSheetId="0">[37]按类别!$A$52564</definedName>
    <definedName name="_____A70000" localSheetId="0">[20]按类别!$A$52564</definedName>
    <definedName name="_____A8888" localSheetId="0">[37]按类别!$A$52564</definedName>
    <definedName name="_____A99999" localSheetId="0">[20]按类别!$A$52564</definedName>
    <definedName name="____A69999" localSheetId="0">[20]按类别!$A$52564</definedName>
    <definedName name="____A70000" localSheetId="0">[18]按类别!$A$52564</definedName>
    <definedName name="____A8888" localSheetId="0">[2]按类别!$A$52564</definedName>
    <definedName name="____A99999" localSheetId="0">[18]按类别!$A$52564</definedName>
    <definedName name="___A69999" localSheetId="0">[18]按类别!$A$52564</definedName>
    <definedName name="___A70000" localSheetId="0">[18]按类别!$A$52564</definedName>
    <definedName name="___A8888" localSheetId="0">[18]按类别!$A$52564</definedName>
    <definedName name="___A99999" localSheetId="0">[18]按类别!$A$52564</definedName>
    <definedName name="__A69999" localSheetId="0">[18]按类别!$A$52564</definedName>
    <definedName name="__A70000" localSheetId="0">[18]按类别!$A$52564</definedName>
    <definedName name="__A8888" localSheetId="0">[18]按类别!$A$52564</definedName>
    <definedName name="__A99999" localSheetId="0">[18]按类别!$A$52564</definedName>
    <definedName name="_1A8888_" localSheetId="0">[18]按类别!$A$52564</definedName>
    <definedName name="_A69999" localSheetId="0">[18]按类别!$A$52564</definedName>
    <definedName name="_A70000" localSheetId="0">[18]按类别!$A$52564</definedName>
    <definedName name="_A8888" localSheetId="0">[18]按类别!$A$52564</definedName>
    <definedName name="_A99999" localSheetId="0">[18]按类别!$A$52564</definedName>
    <definedName name="_Fill" localSheetId="0" hidden="1">[12]eqpmad2!#REF!</definedName>
    <definedName name="_Key1" localSheetId="0" hidden="1">[5]县长批条!#REF!</definedName>
    <definedName name="_PA7" localSheetId="0">#REF!</definedName>
    <definedName name="_PA8" localSheetId="0">#REF!</definedName>
    <definedName name="_PD1" localSheetId="0">#REF!</definedName>
    <definedName name="_PE12" localSheetId="0">#REF!</definedName>
    <definedName name="_PE13" localSheetId="0">#REF!</definedName>
    <definedName name="_PE6" localSheetId="0">#REF!</definedName>
    <definedName name="_PE7" localSheetId="0">#REF!</definedName>
    <definedName name="_PE8" localSheetId="0">#REF!</definedName>
    <definedName name="_PE9" localSheetId="0">#REF!</definedName>
    <definedName name="_PH1" localSheetId="0">#REF!</definedName>
    <definedName name="_PI1" localSheetId="0">#REF!</definedName>
    <definedName name="_PK1" localSheetId="0">#REF!</definedName>
    <definedName name="_PK3" localSheetId="0">#REF!</definedName>
    <definedName name="“法院”资金明细表" localSheetId="0">#REF!</definedName>
    <definedName name="“检察院”资金明细表" localSheetId="0">#REF!</definedName>
    <definedName name="Alpha" localSheetId="0">#REF!</definedName>
    <definedName name="Anzahl_1" localSheetId="0">#REF!</definedName>
    <definedName name="Anzahl_2" localSheetId="0">#REF!</definedName>
    <definedName name="Beg_Bal" localSheetId="0">#REF!</definedName>
    <definedName name="BM8_SelectZBM.BM8_ZBMChangeKMM" localSheetId="0">[22]!BM8_SelectZBM.BM8_ZBMChangeKMM</definedName>
    <definedName name="BM8_SelectZBM.BM8_ZBMminusOption" localSheetId="0">[22]!BM8_SelectZBM.BM8_ZBMminusOption</definedName>
    <definedName name="BM8_SelectZBM.BM8_ZBMSumOption" localSheetId="0">[22]!BM8_SelectZBM.BM8_ZBMSumOption</definedName>
    <definedName name="BOMView" localSheetId="0">[14]Prg!$G$33</definedName>
    <definedName name="Bust" localSheetId="0">#REF!</definedName>
    <definedName name="Cnty_Codes" localSheetId="0">[14]Profile!$D$4:$D$69</definedName>
    <definedName name="Continue" localSheetId="0">#REF!</definedName>
    <definedName name="Data" localSheetId="0">#REF!</definedName>
    <definedName name="Database" localSheetId="0" hidden="1">#REF!</definedName>
    <definedName name="Devices" localSheetId="0">[7]Devices!$B$5:$B$173</definedName>
    <definedName name="Devices_Table" localSheetId="0">[7]Devices!$B$1:$L$65536</definedName>
    <definedName name="Documents_array" localSheetId="0">#REF!</definedName>
    <definedName name="Duty" localSheetId="0">#REF!</definedName>
    <definedName name="End_Bal" localSheetId="0">#REF!</definedName>
    <definedName name="Extra_Pay" localSheetId="0">#REF!</definedName>
    <definedName name="Full_Print" localSheetId="0">#REF!</definedName>
    <definedName name="Header_Row" localSheetId="0">ROW(#REF!)</definedName>
    <definedName name="Hello" localSheetId="0">#REF!</definedName>
    <definedName name="hhhh" localSheetId="0">#REF!</definedName>
    <definedName name="Ieff" localSheetId="0">#REF!</definedName>
    <definedName name="Imax" localSheetId="0">#REF!</definedName>
    <definedName name="Int" localSheetId="0">#REF!</definedName>
    <definedName name="Interest_Rate" localSheetId="0">#REF!</definedName>
    <definedName name="K_Imax" localSheetId="0">#REF!</definedName>
    <definedName name="Last_Row" localSheetId="0">IF('[24]15.商品和服务支出'!Values_Entered,'1 收支平衡表'!Header_Row+'[24]15.商品和服务支出'!Number_of_Payments,'1 收支平衡表'!Header_Row)</definedName>
    <definedName name="Loan_Amount" localSheetId="0">#REF!</definedName>
    <definedName name="Loan_Start" localSheetId="0">#REF!</definedName>
    <definedName name="Loan_Years" localSheetId="0">#REF!</definedName>
    <definedName name="LTol" localSheetId="0">#REF!</definedName>
    <definedName name="MakeIt" localSheetId="0">#REF!</definedName>
    <definedName name="MmExcelLinker_4795041E_1062_4A6D_901F_4306994608A4" localSheetId="0">'[26]S19、A0 and JC22 BCM PIN V1.0'!M14-BCM-[27]ATECH编辑20090309!$B$51:$B$53</definedName>
    <definedName name="Module.Prix_SMC" localSheetId="0">'[24]10.2021.总支出'!Module.Prix_SMC</definedName>
    <definedName name="Morning" localSheetId="0">#REF!</definedName>
    <definedName name="N" localSheetId="0">#REF!</definedName>
    <definedName name="NDev" localSheetId="0">#REF!</definedName>
    <definedName name="Num_Pmt_Per_Year" localSheetId="0">#REF!</definedName>
    <definedName name="Number_of_Payments" localSheetId="0">MATCH(0.01,'1 收支平衡表'!End_Bal,-1)+1</definedName>
    <definedName name="NumModels" localSheetId="0">[14]Prg!$G$24</definedName>
    <definedName name="On" localSheetId="0">#REF!</definedName>
    <definedName name="P_Mos_Ges_1" localSheetId="0">#REF!</definedName>
    <definedName name="P_Mos_ges_2" localSheetId="0">#REF!</definedName>
    <definedName name="P_pro_Mos_1" localSheetId="0">#REF!</definedName>
    <definedName name="P_pro_Mos_2" localSheetId="0">#REF!</definedName>
    <definedName name="Pay_Date" localSheetId="0">#REF!</definedName>
    <definedName name="Pay_Num" localSheetId="0">#REF!</definedName>
    <definedName name="Payment_Date" localSheetId="0">DATE(YEAR('1 收支平衡表'!Loan_Start),MONTH('1 收支平衡表'!Loan_Start)+Payment_Number,DAY('1 收支平衡表'!Loan_Start))</definedName>
    <definedName name="Poppy" localSheetId="0">#REF!</definedName>
    <definedName name="Princ" localSheetId="0">#REF!</definedName>
    <definedName name="Print_Area_MI" localSheetId="0">#REF!</definedName>
    <definedName name="Print_Area_Reset" localSheetId="0">OFFSET('1 收支平衡表'!Full_Print,0,0,'1 收支平衡表'!Last_Row)</definedName>
    <definedName name="Prix_SMC" localSheetId="0">'[24]10.2021.总支出'!Prix_SMC</definedName>
    <definedName name="Pv" localSheetId="0">#REF!</definedName>
    <definedName name="RDSon_25_1" localSheetId="0">#REF!</definedName>
    <definedName name="RDSon_25_2" localSheetId="0">#REF!</definedName>
    <definedName name="RDSon_Last_1" localSheetId="0">#REF!</definedName>
    <definedName name="RDSon_Last_2" localSheetId="0">#REF!</definedName>
    <definedName name="Ron" localSheetId="0">#REF!</definedName>
    <definedName name="Rth_H" localSheetId="0">#REF!</definedName>
    <definedName name="Rth_JA" localSheetId="0">#REF!</definedName>
    <definedName name="Rth_JC" localSheetId="0">#REF!</definedName>
    <definedName name="RTHca" localSheetId="0">#REF!</definedName>
    <definedName name="RTHjc" localSheetId="0">#REF!</definedName>
    <definedName name="Sched_Pay" localSheetId="0">#REF!</definedName>
    <definedName name="Scheduled_Extra_Payments" localSheetId="0">#REF!</definedName>
    <definedName name="Scheduled_Interest_Rate" localSheetId="0">#REF!</definedName>
    <definedName name="Scheduled_Monthly_Payment" localSheetId="0">#REF!</definedName>
    <definedName name="Strom_1" localSheetId="0">#REF!</definedName>
    <definedName name="Strom_2" localSheetId="0">#REF!</definedName>
    <definedName name="SUB75N05_06" localSheetId="0">#REF!</definedName>
    <definedName name="Temp_25" localSheetId="0">#REF!</definedName>
    <definedName name="Ti" localSheetId="0">#REF!</definedName>
    <definedName name="Tj" localSheetId="0">#REF!</definedName>
    <definedName name="TMos_ges_1" localSheetId="0">#REF!</definedName>
    <definedName name="TMos_ges_2" localSheetId="0">#REF!</definedName>
    <definedName name="Total_Interest" localSheetId="0">#REF!</definedName>
    <definedName name="Total_Pay" localSheetId="0">#REF!</definedName>
    <definedName name="Total_Payment" localSheetId="0">Scheduled_Payment+Extra_Payment</definedName>
    <definedName name="Tu" localSheetId="0">#REF!</definedName>
    <definedName name="TUmax" localSheetId="0">#REF!</definedName>
    <definedName name="Un" localSheetId="0">#REF!</definedName>
    <definedName name="Values_Entered" localSheetId="0">IF('1 收支平衡表'!Loan_Amount*'1 收支平衡表'!Interest_Rate*'1 收支平衡表'!Loan_Years*'1 收支平衡表'!Loan_Start&gt;0,1,0)</definedName>
    <definedName name="ww" localSheetId="0">#REF!</definedName>
    <definedName name="Zustand1" localSheetId="0">#REF!</definedName>
    <definedName name="Zustand2" localSheetId="0">#REF!</definedName>
    <definedName name="北河西路" localSheetId="0">#REF!</definedName>
    <definedName name="标准厂房代建款" localSheetId="0">#REF!</definedName>
    <definedName name="表" localSheetId="0">#REF!</definedName>
    <definedName name="不锈钢产业" localSheetId="0">#REF!</definedName>
    <definedName name="处罚事项1" localSheetId="0">#REF!</definedName>
    <definedName name="档案馆" localSheetId="0">#REF!</definedName>
    <definedName name="第九期旧改" localSheetId="0">#REF!</definedName>
    <definedName name="东环路扩建项目" localSheetId="0">#REF!</definedName>
    <definedName name="东门市场改扩建" localSheetId="0">#REF!</definedName>
    <definedName name="额外全额" localSheetId="0">IF('1 收支平衡表'!Values_Entered,'1 收支平衡表'!Header_Row+'1 收支平衡表'!Number_of_Payments,'1 收支平衡表'!Header_Row)</definedName>
    <definedName name="福利中心" localSheetId="0">#REF!</definedName>
    <definedName name="工商大楼征迁" localSheetId="0">#REF!</definedName>
    <definedName name="公安局" localSheetId="0">#REF!</definedName>
    <definedName name="公路建设" localSheetId="0">#REF!</definedName>
    <definedName name="公墓地" localSheetId="0">#REF!</definedName>
    <definedName name="古武高速公路项目" localSheetId="0">#REF!</definedName>
    <definedName name="广告商档案" localSheetId="0">#REF!</definedName>
    <definedName name="汇率" localSheetId="0">#REF!</definedName>
    <definedName name="汇总表" localSheetId="0">[27]按类别!$A$52564</definedName>
    <definedName name="汇总表1" localSheetId="0">[18]按类别!$A$52564</definedName>
    <definedName name="寄宿制学校" localSheetId="0">'[24]10.2021.总支出'!寄宿制学校</definedName>
    <definedName name="简单快乐福建" localSheetId="0">'[24]10.2021.总支出'!简单快乐福建</definedName>
    <definedName name="教育资金农田水利建设资金计提" localSheetId="0">#REF!</definedName>
    <definedName name="借用" localSheetId="0">#REF!</definedName>
    <definedName name="借用1" localSheetId="0">#REF!</definedName>
    <definedName name="经常性汇总表" localSheetId="0">[18]按类别!$A$52564</definedName>
    <definedName name="经常性支出汇总表" localSheetId="0">[18]按类别!$A$52564</definedName>
    <definedName name="客都汇旅游综合体至梁野山景区入口公路改造和绿化提升工程" localSheetId="0">#REF!</definedName>
    <definedName name="客家生态文化城" localSheetId="0">#REF!</definedName>
    <definedName name="梁野大道" localSheetId="0">#REF!</definedName>
    <definedName name="梁野山及旅游综合体" localSheetId="0">#REF!</definedName>
    <definedName name="龙洲公司及关联公司" localSheetId="0">#REF!</definedName>
    <definedName name="宁象公路" localSheetId="0">#REF!</definedName>
    <definedName name="农业土地开发资金" localSheetId="0">#REF!</definedName>
    <definedName name="平川镇工作经费" localSheetId="0">#REF!</definedName>
    <definedName name="平通路平通桥" localSheetId="0">#REF!</definedName>
    <definedName name="企业基础设施建设补助明细表" localSheetId="0">#REF!</definedName>
    <definedName name="人武部" localSheetId="0">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狮岩景区工程" localSheetId="0">#REF!</definedName>
    <definedName name="十方工业集中区" localSheetId="0">#REF!</definedName>
    <definedName name="十方消防站" localSheetId="0">#REF!</definedName>
    <definedName name="市政建设" localSheetId="0">#REF!</definedName>
    <definedName name="收储资金" localSheetId="0">#REF!</definedName>
    <definedName name="水源建设" localSheetId="0">#REF!</definedName>
    <definedName name="台湾新村" localSheetId="0">#REF!</definedName>
    <definedName name="万星影视城" localSheetId="0">#REF!</definedName>
    <definedName name="武平大道" localSheetId="0">#REF!</definedName>
    <definedName name="县工业园区" localSheetId="0">#REF!</definedName>
    <definedName name="岩前工业集中区" localSheetId="0">#REF!</definedName>
    <definedName name="一园二区" localSheetId="0">#REF!</definedName>
    <definedName name="预算汇总表" localSheetId="0">[18]按类别!$A$52564</definedName>
    <definedName name="园丁桥" localSheetId="0">#REF!</definedName>
    <definedName name="政府融资还本付息" localSheetId="0">#REF!</definedName>
    <definedName name="中心粮库" localSheetId="0">#REF!</definedName>
    <definedName name="전" localSheetId="0">#REF!</definedName>
    <definedName name="주택사업본부" localSheetId="0">#REF!</definedName>
    <definedName name="철구사업본부" localSheetId="0">#REF!</definedName>
    <definedName name="_xlnm.Print_Area" localSheetId="0">'1 收支平衡表'!$A$1:$E$11</definedName>
    <definedName name="____________A69999" localSheetId="5">[19]按类别!$A$52564</definedName>
    <definedName name="____________A70000" localSheetId="5">[19]按类别!$A$52564</definedName>
    <definedName name="____________A99999" localSheetId="5">[19]按类别!$A$52564</definedName>
    <definedName name="___________A70000" localSheetId="5">[2]按类别!$A$52564</definedName>
    <definedName name="__________A70000" localSheetId="5">[19]按类别!$A$52564</definedName>
    <definedName name="__________A8888" localSheetId="5">[2]按类别!$A$52564</definedName>
    <definedName name="_________A69999" localSheetId="5">[19]按类别!$A$52564</definedName>
    <definedName name="_________A70000" localSheetId="5">[19]按类别!$A$52564</definedName>
    <definedName name="_________A8888" localSheetId="5">[19]按类别!$A$52564</definedName>
    <definedName name="_________A99999" localSheetId="5">[19]按类别!$A$52564</definedName>
    <definedName name="________A69999" localSheetId="5">[19]按类别!$A$52564</definedName>
    <definedName name="________A70000" localSheetId="5">[19]按类别!$A$52564</definedName>
    <definedName name="________A8888" localSheetId="5">[19]按类别!$A$52564</definedName>
    <definedName name="________A99999" localSheetId="5">[19]按类别!$A$52564</definedName>
    <definedName name="_______A70000" localSheetId="5">[37]按类别!$A$52564</definedName>
    <definedName name="_______A99999" localSheetId="5">[21]按类别!$A$52564</definedName>
    <definedName name="______A69999" localSheetId="5">[2]按类别!$A$52564</definedName>
    <definedName name="______A70000" localSheetId="5">[19]按类别!$A$52564</definedName>
    <definedName name="______A99999" localSheetId="5">[37]按类别!$A$52564</definedName>
    <definedName name="_____A69999" localSheetId="5">[37]按类别!$A$52564</definedName>
    <definedName name="_____A70000" localSheetId="5">[21]按类别!$A$52564</definedName>
    <definedName name="_____A8888" localSheetId="5">[37]按类别!$A$52564</definedName>
    <definedName name="_____A99999" localSheetId="5">[21]按类别!$A$52564</definedName>
    <definedName name="____A69999" localSheetId="5">[21]按类别!$A$52564</definedName>
    <definedName name="____A70000" localSheetId="5">[19]按类别!$A$52564</definedName>
    <definedName name="____A8888" localSheetId="5">[2]按类别!$A$52564</definedName>
    <definedName name="____A99999" localSheetId="5">[19]按类别!$A$52564</definedName>
    <definedName name="___A69999" localSheetId="5">[19]按类别!$A$52564</definedName>
    <definedName name="___A70000" localSheetId="5">[19]按类别!$A$52564</definedName>
    <definedName name="___A8888" localSheetId="5">[19]按类别!$A$52564</definedName>
    <definedName name="___A99999" localSheetId="5">[19]按类别!$A$52564</definedName>
    <definedName name="__A69999" localSheetId="5">[19]按类别!$A$52564</definedName>
    <definedName name="__A70000" localSheetId="5">[19]按类别!$A$52564</definedName>
    <definedName name="__A8888" localSheetId="5">[19]按类别!$A$52564</definedName>
    <definedName name="__A99999" localSheetId="5">[19]按类别!$A$52564</definedName>
    <definedName name="_1A8888_" localSheetId="5">[19]按类别!$A$52564</definedName>
    <definedName name="_A69999" localSheetId="5">[19]按类别!$A$52564</definedName>
    <definedName name="_A70000" localSheetId="5">[19]按类别!$A$52564</definedName>
    <definedName name="_A8888" localSheetId="5">[19]按类别!$A$52564</definedName>
    <definedName name="_A99999" localSheetId="5">[19]按类别!$A$52564</definedName>
    <definedName name="_Fill" localSheetId="5" hidden="1">[12]eqpmad2!#REF!</definedName>
    <definedName name="_Key1" localSheetId="5" hidden="1">[5]县长批条!#REF!</definedName>
    <definedName name="_PA7" localSheetId="5">#REF!</definedName>
    <definedName name="_PA8" localSheetId="5">#REF!</definedName>
    <definedName name="_PD1" localSheetId="5">#REF!</definedName>
    <definedName name="_PE12" localSheetId="5">#REF!</definedName>
    <definedName name="_PE13" localSheetId="5">#REF!</definedName>
    <definedName name="_PE6" localSheetId="5">#REF!</definedName>
    <definedName name="_PE7" localSheetId="5">#REF!</definedName>
    <definedName name="_PE8" localSheetId="5">#REF!</definedName>
    <definedName name="_PE9" localSheetId="5">#REF!</definedName>
    <definedName name="_PH1" localSheetId="5">#REF!</definedName>
    <definedName name="_PI1" localSheetId="5">#REF!</definedName>
    <definedName name="_PK1" localSheetId="5">#REF!</definedName>
    <definedName name="_PK3" localSheetId="5">#REF!</definedName>
    <definedName name="“法院”资金明细表" localSheetId="5">#REF!</definedName>
    <definedName name="“检察院”资金明细表" localSheetId="5">#REF!</definedName>
    <definedName name="Alpha" localSheetId="5">#REF!</definedName>
    <definedName name="Anzahl_1" localSheetId="5">#REF!</definedName>
    <definedName name="Anzahl_2" localSheetId="5">#REF!</definedName>
    <definedName name="Beg_Bal" localSheetId="5">#REF!</definedName>
    <definedName name="BM8_SelectZBM.BM8_ZBMChangeKMM" localSheetId="5">[23]!BM8_SelectZBM.BM8_ZBMChangeKMM</definedName>
    <definedName name="BM8_SelectZBM.BM8_ZBMminusOption" localSheetId="5">[23]!BM8_SelectZBM.BM8_ZBMminusOption</definedName>
    <definedName name="BM8_SelectZBM.BM8_ZBMSumOption" localSheetId="5">[23]!BM8_SelectZBM.BM8_ZBMSumOption</definedName>
    <definedName name="BOMView" localSheetId="5">[14]Prg!$G$33</definedName>
    <definedName name="Bust" localSheetId="5">#REF!</definedName>
    <definedName name="Cnty_Codes" localSheetId="5">[14]Profile!$D$4:$D$69</definedName>
    <definedName name="Continue" localSheetId="5">#REF!</definedName>
    <definedName name="Data" localSheetId="5">#REF!</definedName>
    <definedName name="Database" localSheetId="5" hidden="1">#REF!</definedName>
    <definedName name="Devices" localSheetId="5">[7]Devices!$B$5:$B$173</definedName>
    <definedName name="Devices_Table" localSheetId="5">[7]Devices!$B$1:$L$65536</definedName>
    <definedName name="Documents_array" localSheetId="5">#REF!</definedName>
    <definedName name="Duty" localSheetId="5">#REF!</definedName>
    <definedName name="End_Bal" localSheetId="5">#REF!</definedName>
    <definedName name="Extra_Pay" localSheetId="5">#REF!</definedName>
    <definedName name="Full_Print" localSheetId="5">#REF!</definedName>
    <definedName name="Header_Row" localSheetId="5">ROW(#REF!)</definedName>
    <definedName name="Hello" localSheetId="5">#REF!</definedName>
    <definedName name="hhhh" localSheetId="5">#REF!</definedName>
    <definedName name="Ieff" localSheetId="5">#REF!</definedName>
    <definedName name="Imax" localSheetId="5">#REF!</definedName>
    <definedName name="Int" localSheetId="5">#REF!</definedName>
    <definedName name="Interest_Rate" localSheetId="5">#REF!</definedName>
    <definedName name="K_Imax" localSheetId="5">#REF!</definedName>
    <definedName name="Last_Row" localSheetId="5">IF('[25]15.商品和服务支出'!Values_Entered,'5 基金平衡表 '!Header_Row+'[25]15.商品和服务支出'!Number_of_Payments,'5 基金平衡表 '!Header_Row)</definedName>
    <definedName name="Loan_Amount" localSheetId="5">#REF!</definedName>
    <definedName name="Loan_Start" localSheetId="5">#REF!</definedName>
    <definedName name="Loan_Years" localSheetId="5">#REF!</definedName>
    <definedName name="LTol" localSheetId="5">#REF!</definedName>
    <definedName name="MakeIt" localSheetId="5">#REF!</definedName>
    <definedName name="MmExcelLinker_4795041E_1062_4A6D_901F_4306994608A4" localSheetId="5">'[28]S19、A0 and JC22 BCM PIN V1.0'!M14-BCM-[29]ATECH编辑20090309!$B$51:$B$53</definedName>
    <definedName name="Morning" localSheetId="5">#REF!</definedName>
    <definedName name="N" localSheetId="5">#REF!</definedName>
    <definedName name="NDev" localSheetId="5">#REF!</definedName>
    <definedName name="Num_Pmt_Per_Year" localSheetId="5">#REF!</definedName>
    <definedName name="Number_of_Payments" localSheetId="5">MATCH(0.01,'5 基金平衡表 '!End_Bal,-1)+1</definedName>
    <definedName name="NumModels" localSheetId="5">[14]Prg!$G$24</definedName>
    <definedName name="On" localSheetId="5">#REF!</definedName>
    <definedName name="P_Mos_Ges_1" localSheetId="5">#REF!</definedName>
    <definedName name="P_Mos_ges_2" localSheetId="5">#REF!</definedName>
    <definedName name="P_pro_Mos_1" localSheetId="5">#REF!</definedName>
    <definedName name="P_pro_Mos_2" localSheetId="5">#REF!</definedName>
    <definedName name="Pay_Date" localSheetId="5">#REF!</definedName>
    <definedName name="Pay_Num" localSheetId="5">#REF!</definedName>
    <definedName name="Payment_Date" localSheetId="5">DATE(YEAR('5 基金平衡表 '!Loan_Start),MONTH('5 基金平衡表 '!Loan_Start)+Payment_Number,DAY('5 基金平衡表 '!Loan_Start))</definedName>
    <definedName name="Poppy" localSheetId="5">#REF!</definedName>
    <definedName name="Princ" localSheetId="5">#REF!</definedName>
    <definedName name="Print_Area_MI" localSheetId="5">#REF!</definedName>
    <definedName name="Print_Area_Reset" localSheetId="5">OFFSET('5 基金平衡表 '!Full_Print,0,0,'5 基金平衡表 '!Last_Row)</definedName>
    <definedName name="Pv" localSheetId="5">#REF!</definedName>
    <definedName name="RDSon_25_1" localSheetId="5">#REF!</definedName>
    <definedName name="RDSon_25_2" localSheetId="5">#REF!</definedName>
    <definedName name="RDSon_Last_1" localSheetId="5">#REF!</definedName>
    <definedName name="RDSon_Last_2" localSheetId="5">#REF!</definedName>
    <definedName name="Ron" localSheetId="5">#REF!</definedName>
    <definedName name="Rth_H" localSheetId="5">#REF!</definedName>
    <definedName name="Rth_JA" localSheetId="5">#REF!</definedName>
    <definedName name="Rth_JC" localSheetId="5">#REF!</definedName>
    <definedName name="RTHca" localSheetId="5">#REF!</definedName>
    <definedName name="RTHjc" localSheetId="5">#REF!</definedName>
    <definedName name="Sched_Pay" localSheetId="5">#REF!</definedName>
    <definedName name="Scheduled_Extra_Payments" localSheetId="5">#REF!</definedName>
    <definedName name="Scheduled_Interest_Rate" localSheetId="5">#REF!</definedName>
    <definedName name="Scheduled_Monthly_Payment" localSheetId="5">#REF!</definedName>
    <definedName name="Strom_1" localSheetId="5">#REF!</definedName>
    <definedName name="Strom_2" localSheetId="5">#REF!</definedName>
    <definedName name="SUB75N05_06" localSheetId="5">#REF!</definedName>
    <definedName name="Temp_25" localSheetId="5">#REF!</definedName>
    <definedName name="Ti" localSheetId="5">#REF!</definedName>
    <definedName name="Tj" localSheetId="5">#REF!</definedName>
    <definedName name="TMos_ges_1" localSheetId="5">#REF!</definedName>
    <definedName name="TMos_ges_2" localSheetId="5">#REF!</definedName>
    <definedName name="Total_Interest" localSheetId="5">#REF!</definedName>
    <definedName name="Total_Pay" localSheetId="5">#REF!</definedName>
    <definedName name="Total_Payment" localSheetId="5">Scheduled_Payment+Extra_Payment</definedName>
    <definedName name="Tu" localSheetId="5">#REF!</definedName>
    <definedName name="TUmax" localSheetId="5">#REF!</definedName>
    <definedName name="Un" localSheetId="5">#REF!</definedName>
    <definedName name="Values_Entered" localSheetId="5">IF('5 基金平衡表 '!Loan_Amount*'5 基金平衡表 '!Interest_Rate*'5 基金平衡表 '!Loan_Years*'5 基金平衡表 '!Loan_Start&gt;0,1,0)</definedName>
    <definedName name="ww" localSheetId="5">#REF!</definedName>
    <definedName name="Zustand1" localSheetId="5">#REF!</definedName>
    <definedName name="Zustand2" localSheetId="5">#REF!</definedName>
    <definedName name="北河西路" localSheetId="5">#REF!</definedName>
    <definedName name="标准厂房代建款" localSheetId="5">#REF!</definedName>
    <definedName name="表" localSheetId="5">#REF!</definedName>
    <definedName name="不锈钢产业" localSheetId="5">#REF!</definedName>
    <definedName name="处罚事项1" localSheetId="5">#REF!</definedName>
    <definedName name="档案馆" localSheetId="5">#REF!</definedName>
    <definedName name="第九期旧改" localSheetId="5">#REF!</definedName>
    <definedName name="东环路扩建项目" localSheetId="5">#REF!</definedName>
    <definedName name="东门市场改扩建" localSheetId="5">#REF!</definedName>
    <definedName name="额外全额" localSheetId="5">IF('5 基金平衡表 '!Values_Entered,'5 基金平衡表 '!Header_Row+'5 基金平衡表 '!Number_of_Payments,'5 基金平衡表 '!Header_Row)</definedName>
    <definedName name="福利中心" localSheetId="5">#REF!</definedName>
    <definedName name="工商大楼征迁" localSheetId="5">#REF!</definedName>
    <definedName name="公安局" localSheetId="5">#REF!</definedName>
    <definedName name="公路建设" localSheetId="5">#REF!</definedName>
    <definedName name="公墓地" localSheetId="5">#REF!</definedName>
    <definedName name="古武高速公路项目" localSheetId="5">#REF!</definedName>
    <definedName name="广告商档案" localSheetId="5">#REF!</definedName>
    <definedName name="汇率" localSheetId="5">#REF!</definedName>
    <definedName name="汇总表" localSheetId="5">[29]按类别!$A$52564</definedName>
    <definedName name="汇总表1" localSheetId="5">[19]按类别!$A$52564</definedName>
    <definedName name="教育资金农田水利建设资金计提" localSheetId="5">#REF!</definedName>
    <definedName name="借用" localSheetId="5">#REF!</definedName>
    <definedName name="借用1" localSheetId="5">#REF!</definedName>
    <definedName name="经常性汇总表" localSheetId="5">[19]按类别!$A$52564</definedName>
    <definedName name="经常性支出汇总表" localSheetId="5">[19]按类别!$A$52564</definedName>
    <definedName name="客都汇旅游综合体至梁野山景区入口公路改造和绿化提升工程" localSheetId="5">#REF!</definedName>
    <definedName name="客家生态文化城" localSheetId="5">#REF!</definedName>
    <definedName name="梁野大道" localSheetId="5">#REF!</definedName>
    <definedName name="梁野山及旅游综合体" localSheetId="5">#REF!</definedName>
    <definedName name="龙洲公司及关联公司" localSheetId="5">#REF!</definedName>
    <definedName name="宁象公路" localSheetId="5">#REF!</definedName>
    <definedName name="农业土地开发资金" localSheetId="5">#REF!</definedName>
    <definedName name="平川镇工作经费" localSheetId="5">#REF!</definedName>
    <definedName name="平通路平通桥" localSheetId="5">#REF!</definedName>
    <definedName name="企业基础设施建设补助明细表" localSheetId="5">#REF!</definedName>
    <definedName name="人武部" localSheetId="5">#REF!</definedName>
    <definedName name="生产列1" localSheetId="5">#REF!</definedName>
    <definedName name="生产列11" localSheetId="5">#REF!</definedName>
    <definedName name="生产列15" localSheetId="5">#REF!</definedName>
    <definedName name="生产列16" localSheetId="5">#REF!</definedName>
    <definedName name="生产列17" localSheetId="5">#REF!</definedName>
    <definedName name="生产列19" localSheetId="5">#REF!</definedName>
    <definedName name="生产列2" localSheetId="5">#REF!</definedName>
    <definedName name="生产列20" localSheetId="5">#REF!</definedName>
    <definedName name="生产列3" localSheetId="5">#REF!</definedName>
    <definedName name="生产列4" localSheetId="5">#REF!</definedName>
    <definedName name="生产列5" localSheetId="5">#REF!</definedName>
    <definedName name="生产列6" localSheetId="5">#REF!</definedName>
    <definedName name="生产列7" localSheetId="5">#REF!</definedName>
    <definedName name="生产列8" localSheetId="5">#REF!</definedName>
    <definedName name="生产列9" localSheetId="5">#REF!</definedName>
    <definedName name="生产期" localSheetId="5">#REF!</definedName>
    <definedName name="生产期1" localSheetId="5">#REF!</definedName>
    <definedName name="生产期11" localSheetId="5">#REF!</definedName>
    <definedName name="生产期15" localSheetId="5">#REF!</definedName>
    <definedName name="生产期16" localSheetId="5">#REF!</definedName>
    <definedName name="生产期17" localSheetId="5">#REF!</definedName>
    <definedName name="生产期19" localSheetId="5">#REF!</definedName>
    <definedName name="生产期2" localSheetId="5">#REF!</definedName>
    <definedName name="生产期20" localSheetId="5">#REF!</definedName>
    <definedName name="生产期3" localSheetId="5">#REF!</definedName>
    <definedName name="生产期4" localSheetId="5">#REF!</definedName>
    <definedName name="生产期5" localSheetId="5">#REF!</definedName>
    <definedName name="生产期6" localSheetId="5">#REF!</definedName>
    <definedName name="生产期7" localSheetId="5">#REF!</definedName>
    <definedName name="生产期8" localSheetId="5">#REF!</definedName>
    <definedName name="生产期9" localSheetId="5">#REF!</definedName>
    <definedName name="狮岩景区工程" localSheetId="5">#REF!</definedName>
    <definedName name="十方工业集中区" localSheetId="5">#REF!</definedName>
    <definedName name="十方消防站" localSheetId="5">#REF!</definedName>
    <definedName name="市政建设" localSheetId="5">#REF!</definedName>
    <definedName name="收储资金" localSheetId="5">#REF!</definedName>
    <definedName name="水源建设" localSheetId="5">#REF!</definedName>
    <definedName name="台湾新村" localSheetId="5">#REF!</definedName>
    <definedName name="万星影视城" localSheetId="5">#REF!</definedName>
    <definedName name="武平大道" localSheetId="5">#REF!</definedName>
    <definedName name="县工业园区" localSheetId="5">#REF!</definedName>
    <definedName name="岩前工业集中区" localSheetId="5">#REF!</definedName>
    <definedName name="一园二区" localSheetId="5">#REF!</definedName>
    <definedName name="预算汇总表" localSheetId="5">[19]按类别!$A$52564</definedName>
    <definedName name="园丁桥" localSheetId="5">#REF!</definedName>
    <definedName name="政府融资还本付息" localSheetId="5">#REF!</definedName>
    <definedName name="中心粮库" localSheetId="5">#REF!</definedName>
    <definedName name="전" localSheetId="5">#REF!</definedName>
    <definedName name="주택사업본부" localSheetId="5">#REF!</definedName>
    <definedName name="철구사업본부" localSheetId="5">#REF!</definedName>
    <definedName name="Module.Prix_SMC" localSheetId="5">'[25]10.2021.总支出'!Module.Prix_SMC</definedName>
    <definedName name="Prix_SMC" localSheetId="5">'[25]10.2021.总支出'!Prix_SMC</definedName>
    <definedName name="寄宿制学校" localSheetId="5">'[25]10.2021.总支出'!寄宿制学校</definedName>
    <definedName name="简单快乐福建" localSheetId="5">'[25]10.2021.总支出'!简单快乐福建</definedName>
    <definedName name="_xlnm.Print_Area" localSheetId="5">'5 基金平衡表 '!$A$1:$D$17</definedName>
    <definedName name="____________A69999" localSheetId="6">[1]按类别!$A$52564</definedName>
    <definedName name="____________A70000" localSheetId="6">[1]按类别!$A$52564</definedName>
    <definedName name="____________A99999" localSheetId="6">[1]按类别!$A$52564</definedName>
    <definedName name="__________A70000" localSheetId="6">[1]按类别!$A$52564</definedName>
    <definedName name="_________A69999" localSheetId="6">[1]按类别!$A$52564</definedName>
    <definedName name="_________A70000" localSheetId="6">[1]按类别!$A$52564</definedName>
    <definedName name="_________A8888" localSheetId="6">[1]按类别!$A$52564</definedName>
    <definedName name="_________A99999" localSheetId="6">[1]按类别!$A$52564</definedName>
    <definedName name="________A69999" localSheetId="6">[1]按类别!$A$52564</definedName>
    <definedName name="________A70000" localSheetId="6">[1]按类别!$A$52564</definedName>
    <definedName name="________A8888" localSheetId="6">[1]按类别!$A$52564</definedName>
    <definedName name="________A99999" localSheetId="6">[1]按类别!$A$52564</definedName>
    <definedName name="_______A70000" localSheetId="6">[2]按类别!$A$52564</definedName>
    <definedName name="______A70000" localSheetId="6">[1]按类别!$A$52564</definedName>
    <definedName name="______A99999" localSheetId="6">[2]按类别!$A$52564</definedName>
    <definedName name="_____A69999" localSheetId="6">[2]按类别!$A$52564</definedName>
    <definedName name="_____A8888" localSheetId="6">[2]按类别!$A$52564</definedName>
    <definedName name="____A69999" localSheetId="6">[4]按类别!$A$52564</definedName>
    <definedName name="____A70000" localSheetId="6">[1]按类别!$A$52564</definedName>
    <definedName name="____A8888" localSheetId="6">[3]按类别!$A$52564</definedName>
    <definedName name="____A99999" localSheetId="6">[1]按类别!$A$52564</definedName>
    <definedName name="___A69999" localSheetId="6">[1]按类别!$A$52564</definedName>
    <definedName name="___A70000" localSheetId="6">[1]按类别!$A$52564</definedName>
    <definedName name="___A8888" localSheetId="6">[1]按类别!$A$52564</definedName>
    <definedName name="___A99999" localSheetId="6">[1]按类别!$A$52564</definedName>
    <definedName name="__A69999" localSheetId="6">[1]按类别!$A$52564</definedName>
    <definedName name="__A70000" localSheetId="6">[1]按类别!$A$52564</definedName>
    <definedName name="__A8888" localSheetId="6">[1]按类别!$A$52564</definedName>
    <definedName name="__A99999" localSheetId="6">[1]按类别!$A$52564</definedName>
    <definedName name="_1A8888_" localSheetId="6">[1]按类别!$A$52564</definedName>
    <definedName name="_A69999" localSheetId="6">[1]按类别!$A$52564</definedName>
    <definedName name="_A70000" localSheetId="6">[1]按类别!$A$52564</definedName>
    <definedName name="_A8888" localSheetId="6">[1]按类别!$A$52564</definedName>
    <definedName name="_A99999" localSheetId="6">[1]按类别!$A$52564</definedName>
    <definedName name="_Fill" localSheetId="6" hidden="1">[13]eqpmad2!#REF!</definedName>
    <definedName name="_Key1" localSheetId="6" hidden="1">[6]县长批条!#REF!</definedName>
    <definedName name="_PA7" localSheetId="6">#REF!</definedName>
    <definedName name="_PA8" localSheetId="6">#REF!</definedName>
    <definedName name="_PD1" localSheetId="6">#REF!</definedName>
    <definedName name="_PE12" localSheetId="6">#REF!</definedName>
    <definedName name="_PE13" localSheetId="6">#REF!</definedName>
    <definedName name="_PE6" localSheetId="6">#REF!</definedName>
    <definedName name="_PE7" localSheetId="6">#REF!</definedName>
    <definedName name="_PE8" localSheetId="6">#REF!</definedName>
    <definedName name="_PE9" localSheetId="6">#REF!</definedName>
    <definedName name="_PH1" localSheetId="6">#REF!</definedName>
    <definedName name="_PI1" localSheetId="6">#REF!</definedName>
    <definedName name="_PK1" localSheetId="6">#REF!</definedName>
    <definedName name="_PK3" localSheetId="6">#REF!</definedName>
    <definedName name="“法院”资金明细表" localSheetId="6">#REF!</definedName>
    <definedName name="“检察院”资金明细表" localSheetId="6">#REF!</definedName>
    <definedName name="Alpha" localSheetId="6">#REF!</definedName>
    <definedName name="Anzahl_1" localSheetId="6">#REF!</definedName>
    <definedName name="Anzahl_2" localSheetId="6">#REF!</definedName>
    <definedName name="Beg_Bal" localSheetId="6">#REF!</definedName>
    <definedName name="BM8_SelectZBM.BM8_ZBMChangeKMM" localSheetId="6">[14]!BM8_SelectZBM.BM8_ZBMChangeKMM</definedName>
    <definedName name="BM8_SelectZBM.BM8_ZBMminusOption" localSheetId="6">[14]!BM8_SelectZBM.BM8_ZBMminusOption</definedName>
    <definedName name="BM8_SelectZBM.BM8_ZBMSumOption" localSheetId="6">[14]!BM8_SelectZBM.BM8_ZBMSumOption</definedName>
    <definedName name="BOMView" localSheetId="6">[15]Prg!$G$33</definedName>
    <definedName name="Bust" localSheetId="6">#REF!</definedName>
    <definedName name="Cnty_Codes" localSheetId="6">[15]Profile!$D$4:$D$69</definedName>
    <definedName name="Continue" localSheetId="6">#REF!</definedName>
    <definedName name="Data" localSheetId="6">#REF!</definedName>
    <definedName name="Database" localSheetId="6">#REF!</definedName>
    <definedName name="Devices" localSheetId="6">[8]Devices!$B$5:$B$173</definedName>
    <definedName name="Devices_Table" localSheetId="6">[8]Devices!$B$1:$L$65536</definedName>
    <definedName name="Documents_array" localSheetId="6">#REF!</definedName>
    <definedName name="Duty" localSheetId="6">#REF!</definedName>
    <definedName name="End_Bal" localSheetId="6">#REF!</definedName>
    <definedName name="Extra_Pay" localSheetId="6">#REF!</definedName>
    <definedName name="Full_Print" localSheetId="6">#REF!</definedName>
    <definedName name="Header_Row" localSheetId="6">ROW(#REF!)</definedName>
    <definedName name="Hello" localSheetId="6">#REF!</definedName>
    <definedName name="hhhh" localSheetId="6">#REF!</definedName>
    <definedName name="Ieff" localSheetId="6">#REF!</definedName>
    <definedName name="Imax" localSheetId="6">#REF!</definedName>
    <definedName name="Int" localSheetId="6">#REF!</definedName>
    <definedName name="Interest_Rate" localSheetId="6">#REF!</definedName>
    <definedName name="K_Imax" localSheetId="6">#REF!</definedName>
    <definedName name="Last_Row" localSheetId="6">IF([18]!Values_Entered,'6 基金收入'!Header_Row+[18]!Number_of_Payments,'6 基金收入'!Header_Row)</definedName>
    <definedName name="Loan_Amount" localSheetId="6">#REF!</definedName>
    <definedName name="Loan_Start" localSheetId="6">#REF!</definedName>
    <definedName name="Loan_Years" localSheetId="6">#REF!</definedName>
    <definedName name="LTol" localSheetId="6">#REF!</definedName>
    <definedName name="MakeIt" localSheetId="6">#REF!</definedName>
    <definedName name="MmExcelLinker_4795041E_1062_4A6D_901F_4306994608A4" localSheetId="6">'[10]S19、A0 and JC22 BCM PIN V1.0'!M14-BCM-[17]ATECH编辑20090309!$B$51:$B$53</definedName>
    <definedName name="Morning" localSheetId="6">#REF!</definedName>
    <definedName name="N" localSheetId="6">#REF!</definedName>
    <definedName name="NDev" localSheetId="6">#REF!</definedName>
    <definedName name="Num_Pmt_Per_Year" localSheetId="6">#REF!</definedName>
    <definedName name="Number_of_Payments" localSheetId="6">MATCH(0.01,'6 基金收入'!End_Bal,-1)+1</definedName>
    <definedName name="NumModels" localSheetId="6">[15]Prg!$G$24</definedName>
    <definedName name="On" localSheetId="6">#REF!</definedName>
    <definedName name="P_Mos_Ges_1" localSheetId="6">#REF!</definedName>
    <definedName name="P_Mos_ges_2" localSheetId="6">#REF!</definedName>
    <definedName name="P_pro_Mos_1" localSheetId="6">#REF!</definedName>
    <definedName name="P_pro_Mos_2" localSheetId="6">#REF!</definedName>
    <definedName name="Pay_Date" localSheetId="6">#REF!</definedName>
    <definedName name="Pay_Num" localSheetId="6">#REF!</definedName>
    <definedName name="Payment_Date" localSheetId="6">DATE(YEAR('6 基金收入'!Loan_Start),MONTH('6 基金收入'!Loan_Start)+Payment_Number,DAY('6 基金收入'!Loan_Start))</definedName>
    <definedName name="Poppy" localSheetId="6">#REF!</definedName>
    <definedName name="Princ" localSheetId="6">#REF!</definedName>
    <definedName name="Print_Area_MI" localSheetId="6">#REF!</definedName>
    <definedName name="Print_Area_Reset" localSheetId="6">OFFSET('6 基金收入'!Full_Print,0,0,'6 基金收入'!Last_Row)</definedName>
    <definedName name="Pv" localSheetId="6">#REF!</definedName>
    <definedName name="RDSon_25_1" localSheetId="6">#REF!</definedName>
    <definedName name="RDSon_25_2" localSheetId="6">#REF!</definedName>
    <definedName name="RDSon_Last_1" localSheetId="6">#REF!</definedName>
    <definedName name="RDSon_Last_2" localSheetId="6">#REF!</definedName>
    <definedName name="Ron" localSheetId="6">#REF!</definedName>
    <definedName name="Rth_H" localSheetId="6">#REF!</definedName>
    <definedName name="Rth_JA" localSheetId="6">#REF!</definedName>
    <definedName name="Rth_JC" localSheetId="6">#REF!</definedName>
    <definedName name="RTHca" localSheetId="6">#REF!</definedName>
    <definedName name="RTHjc" localSheetId="6">#REF!</definedName>
    <definedName name="Sched_Pay" localSheetId="6">#REF!</definedName>
    <definedName name="Scheduled_Extra_Payments" localSheetId="6">#REF!</definedName>
    <definedName name="Scheduled_Interest_Rate" localSheetId="6">#REF!</definedName>
    <definedName name="Scheduled_Monthly_Payment" localSheetId="6">#REF!</definedName>
    <definedName name="Strom_1" localSheetId="6">#REF!</definedName>
    <definedName name="Strom_2" localSheetId="6">#REF!</definedName>
    <definedName name="SUB75N05_06" localSheetId="6">#REF!</definedName>
    <definedName name="Temp_25" localSheetId="6">#REF!</definedName>
    <definedName name="Ti" localSheetId="6">#REF!</definedName>
    <definedName name="Tj" localSheetId="6">#REF!</definedName>
    <definedName name="TMos_ges_1" localSheetId="6">#REF!</definedName>
    <definedName name="TMos_ges_2" localSheetId="6">#REF!</definedName>
    <definedName name="Total_Interest" localSheetId="6">#REF!</definedName>
    <definedName name="Total_Pay" localSheetId="6">#REF!</definedName>
    <definedName name="Total_Payment" localSheetId="6">Scheduled_Payment+Extra_Payment</definedName>
    <definedName name="Tu" localSheetId="6">#REF!</definedName>
    <definedName name="TUmax" localSheetId="6">#REF!</definedName>
    <definedName name="Un" localSheetId="6">#REF!</definedName>
    <definedName name="Values_Entered" localSheetId="6">IF('6 基金收入'!Loan_Amount*'6 基金收入'!Interest_Rate*'6 基金收入'!Loan_Years*'6 基金收入'!Loan_Start&gt;0,1,0)</definedName>
    <definedName name="ww" localSheetId="6">#REF!</definedName>
    <definedName name="Zustand1" localSheetId="6">#REF!</definedName>
    <definedName name="Zustand2" localSheetId="6">#REF!</definedName>
    <definedName name="北河西路" localSheetId="6">#REF!</definedName>
    <definedName name="标准厂房代建款" localSheetId="6">#REF!</definedName>
    <definedName name="表" localSheetId="6">#REF!</definedName>
    <definedName name="不锈钢产业" localSheetId="6">#REF!</definedName>
    <definedName name="处罚事项1" localSheetId="6">#REF!</definedName>
    <definedName name="档案馆" localSheetId="6">#REF!</definedName>
    <definedName name="第九期旧改" localSheetId="6">#REF!</definedName>
    <definedName name="东环路扩建项目" localSheetId="6">#REF!</definedName>
    <definedName name="东门市场改扩建" localSheetId="6">#REF!</definedName>
    <definedName name="额外全额" localSheetId="6">IF('6 基金收入'!Values_Entered,'6 基金收入'!Header_Row+'6 基金收入'!Number_of_Payments,'6 基金收入'!Header_Row)</definedName>
    <definedName name="福利中心" localSheetId="6">#REF!</definedName>
    <definedName name="工商大楼征迁" localSheetId="6">#REF!</definedName>
    <definedName name="公安局" localSheetId="6">#REF!</definedName>
    <definedName name="公路建设" localSheetId="6">#REF!</definedName>
    <definedName name="公墓地" localSheetId="6">#REF!</definedName>
    <definedName name="古武高速公路项目" localSheetId="6">#REF!</definedName>
    <definedName name="广告商档案" localSheetId="6">#REF!</definedName>
    <definedName name="汇率" localSheetId="6">#REF!</definedName>
    <definedName name="汇总表" localSheetId="6">[17]按类别!$A$52564</definedName>
    <definedName name="汇总表1" localSheetId="6">[1]按类别!$A$52564</definedName>
    <definedName name="教育资金农田水利建设资金计提" localSheetId="6">#REF!</definedName>
    <definedName name="借用" localSheetId="6">#REF!</definedName>
    <definedName name="借用1" localSheetId="6">#REF!</definedName>
    <definedName name="经常性汇总表" localSheetId="6">[1]按类别!$A$52564</definedName>
    <definedName name="经常性支出汇总表" localSheetId="6">[1]按类别!$A$52564</definedName>
    <definedName name="客都汇旅游综合体至梁野山景区入口公路改造和绿化提升工程" localSheetId="6">#REF!</definedName>
    <definedName name="客家生态文化城" localSheetId="6">#REF!</definedName>
    <definedName name="梁野大道" localSheetId="6">#REF!</definedName>
    <definedName name="梁野山及旅游综合体" localSheetId="6">#REF!</definedName>
    <definedName name="龙洲公司及关联公司" localSheetId="6">#REF!</definedName>
    <definedName name="宁象公路" localSheetId="6">#REF!</definedName>
    <definedName name="农业土地开发资金" localSheetId="6">#REF!</definedName>
    <definedName name="平川镇工作经费" localSheetId="6">#REF!</definedName>
    <definedName name="平通路平通桥" localSheetId="6">#REF!</definedName>
    <definedName name="企业基础设施建设补助明细表" localSheetId="6">#REF!</definedName>
    <definedName name="人武部" localSheetId="6">#REF!</definedName>
    <definedName name="生产列1" localSheetId="6">#REF!</definedName>
    <definedName name="生产列11" localSheetId="6">#REF!</definedName>
    <definedName name="生产列15" localSheetId="6">#REF!</definedName>
    <definedName name="生产列16" localSheetId="6">#REF!</definedName>
    <definedName name="生产列17" localSheetId="6">#REF!</definedName>
    <definedName name="生产列19" localSheetId="6">#REF!</definedName>
    <definedName name="生产列2" localSheetId="6">#REF!</definedName>
    <definedName name="生产列20" localSheetId="6">#REF!</definedName>
    <definedName name="生产列3" localSheetId="6">#REF!</definedName>
    <definedName name="生产列4" localSheetId="6">#REF!</definedName>
    <definedName name="生产列5" localSheetId="6">#REF!</definedName>
    <definedName name="生产列6" localSheetId="6">#REF!</definedName>
    <definedName name="生产列7" localSheetId="6">#REF!</definedName>
    <definedName name="生产列8" localSheetId="6">#REF!</definedName>
    <definedName name="生产列9" localSheetId="6">#REF!</definedName>
    <definedName name="生产期" localSheetId="6">#REF!</definedName>
    <definedName name="生产期1" localSheetId="6">#REF!</definedName>
    <definedName name="生产期11" localSheetId="6">#REF!</definedName>
    <definedName name="生产期15" localSheetId="6">#REF!</definedName>
    <definedName name="生产期16" localSheetId="6">#REF!</definedName>
    <definedName name="生产期17" localSheetId="6">#REF!</definedName>
    <definedName name="生产期19" localSheetId="6">#REF!</definedName>
    <definedName name="生产期2" localSheetId="6">#REF!</definedName>
    <definedName name="生产期20" localSheetId="6">#REF!</definedName>
    <definedName name="生产期3" localSheetId="6">#REF!</definedName>
    <definedName name="生产期4" localSheetId="6">#REF!</definedName>
    <definedName name="生产期5" localSheetId="6">#REF!</definedName>
    <definedName name="生产期6" localSheetId="6">#REF!</definedName>
    <definedName name="生产期7" localSheetId="6">#REF!</definedName>
    <definedName name="生产期8" localSheetId="6">#REF!</definedName>
    <definedName name="生产期9" localSheetId="6">#REF!</definedName>
    <definedName name="狮岩景区工程" localSheetId="6">#REF!</definedName>
    <definedName name="十方工业集中区" localSheetId="6">#REF!</definedName>
    <definedName name="十方消防站" localSheetId="6">#REF!</definedName>
    <definedName name="市政建设" localSheetId="6">#REF!</definedName>
    <definedName name="收储资金" localSheetId="6">#REF!</definedName>
    <definedName name="水源建设" localSheetId="6">#REF!</definedName>
    <definedName name="台湾新村" localSheetId="6">#REF!</definedName>
    <definedName name="万星影视城" localSheetId="6">#REF!</definedName>
    <definedName name="武平大道" localSheetId="6">#REF!</definedName>
    <definedName name="县工业园区" localSheetId="6">#REF!</definedName>
    <definedName name="岩前工业集中区" localSheetId="6">#REF!</definedName>
    <definedName name="一园二区" localSheetId="6">#REF!</definedName>
    <definedName name="预算汇总表" localSheetId="6">[1]按类别!$A$52564</definedName>
    <definedName name="园丁桥" localSheetId="6">#REF!</definedName>
    <definedName name="政府融资还本付息" localSheetId="6">#REF!</definedName>
    <definedName name="中心粮库" localSheetId="6">#REF!</definedName>
    <definedName name="전" localSheetId="6">#REF!</definedName>
    <definedName name="주택사업본부" localSheetId="6">#REF!</definedName>
    <definedName name="철구사업본부" localSheetId="6">#REF!</definedName>
    <definedName name="Module.Prix_SMC" localSheetId="6">#N/A</definedName>
    <definedName name="Prix_SMC" localSheetId="6">#N/A</definedName>
    <definedName name="寄宿制学校" localSheetId="6">#N/A</definedName>
    <definedName name="简单快乐福建" localSheetId="6">#N/A</definedName>
    <definedName name="_JC22" localSheetId="6" hidden="1">{"Summ CFT",#N/A,FALSE,"CFT";"Full CFT",#N/A,FALSE,"CFT"}</definedName>
    <definedName name="_xlnm.Print_Area" localSheetId="6">'6 基金收入'!$A$1:$I$22</definedName>
    <definedName name="wrn.Cash._.Flow._.Trackers." localSheetId="6" hidden="1">{"Summ CFT",#N/A,FALSE,"CFT";"Full CFT",#N/A,FALSE,"CFT"}</definedName>
    <definedName name="wrn.Full._.Package._.Print." localSheetId="6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_PA7" localSheetId="3">#REF!</definedName>
    <definedName name="_PA8" localSheetId="3">#REF!</definedName>
    <definedName name="_PD1" localSheetId="3">#REF!</definedName>
    <definedName name="_PE12" localSheetId="3">#REF!</definedName>
    <definedName name="_PE13" localSheetId="3">#REF!</definedName>
    <definedName name="_PE6" localSheetId="3">#REF!</definedName>
    <definedName name="_PE7" localSheetId="3">#REF!</definedName>
    <definedName name="_PE8" localSheetId="3">#REF!</definedName>
    <definedName name="_PE9" localSheetId="3">#REF!</definedName>
    <definedName name="_PH1" localSheetId="3">#REF!</definedName>
    <definedName name="_PI1" localSheetId="3">#REF!</definedName>
    <definedName name="_PK1" localSheetId="3">#REF!</definedName>
    <definedName name="_PK3" localSheetId="3">#REF!</definedName>
    <definedName name="“法院”资金明细表" localSheetId="3">#REF!</definedName>
    <definedName name="“检察院”资金明细表" localSheetId="3">#REF!</definedName>
    <definedName name="Alpha" localSheetId="3">#REF!</definedName>
    <definedName name="Anzahl_1" localSheetId="3">#REF!</definedName>
    <definedName name="Anzahl_2" localSheetId="3">#REF!</definedName>
    <definedName name="Beg_Bal" localSheetId="3">#REF!</definedName>
    <definedName name="BM8_SelectZBM.BM8_ZBMChangeKMM" localSheetId="3">[8]!BM8_SelectZBM.BM8_ZBMChangeKMM</definedName>
    <definedName name="BM8_SelectZBM.BM8_ZBMminusOption" localSheetId="3">[8]!BM8_SelectZBM.BM8_ZBMminusOption</definedName>
    <definedName name="BM8_SelectZBM.BM8_ZBMSumOption" localSheetId="3">[8]!BM8_SelectZBM.BM8_ZBMSumOption</definedName>
    <definedName name="Bust" localSheetId="3">#REF!</definedName>
    <definedName name="Continue" localSheetId="3">#REF!</definedName>
    <definedName name="Data" localSheetId="3">#REF!</definedName>
    <definedName name="Database" localSheetId="3">#REF!</definedName>
    <definedName name="Documents_array" localSheetId="3">#REF!</definedName>
    <definedName name="Duty" localSheetId="3">#REF!</definedName>
    <definedName name="End_Bal" localSheetId="3">#REF!</definedName>
    <definedName name="Extra_Pay" localSheetId="3">#REF!</definedName>
    <definedName name="Full_Print" localSheetId="3">#REF!</definedName>
    <definedName name="Header_Row" localSheetId="3">ROW(#REF!)</definedName>
    <definedName name="Hello" localSheetId="3">#REF!</definedName>
    <definedName name="hhhh" localSheetId="3">#REF!</definedName>
    <definedName name="Ieff" localSheetId="3">#REF!</definedName>
    <definedName name="Imax" localSheetId="3">#REF!</definedName>
    <definedName name="Int" localSheetId="3">#REF!</definedName>
    <definedName name="Interest_Rate" localSheetId="3">#REF!</definedName>
    <definedName name="K_Imax" localSheetId="3">#REF!</definedName>
    <definedName name="Last_Row" localSheetId="3">IF(Values_Entered,'4 科目汇总表'!Header_Row+Number_of_Payments,'4 科目汇总表'!Header_Row)</definedName>
    <definedName name="Loan_Amount" localSheetId="3">#REF!</definedName>
    <definedName name="Loan_Start" localSheetId="3">#REF!</definedName>
    <definedName name="Loan_Years" localSheetId="3">#REF!</definedName>
    <definedName name="LTol" localSheetId="3">#REF!</definedName>
    <definedName name="MakeIt" localSheetId="3">#REF!</definedName>
    <definedName name="MmExcelLinker_4795041E_1062_4A6D_901F_4306994608A4" localSheetId="3">'[10]S19、A0 and JC22 BCM PIN V1.0'!M14-BCM-[11]ATECH编辑20090309!$B$51:$B$53</definedName>
    <definedName name="Morning" localSheetId="3">#REF!</definedName>
    <definedName name="N" localSheetId="3">#REF!</definedName>
    <definedName name="NDev" localSheetId="3">#REF!</definedName>
    <definedName name="Num_Pmt_Per_Year" localSheetId="3">#REF!</definedName>
    <definedName name="Number_of_Payments" localSheetId="3">MATCH(0.01,'4 科目汇总表'!End_Bal,-1)+1</definedName>
    <definedName name="On" localSheetId="3">#REF!</definedName>
    <definedName name="P_Mos_Ges_1" localSheetId="3">#REF!</definedName>
    <definedName name="P_Mos_ges_2" localSheetId="3">#REF!</definedName>
    <definedName name="P_pro_Mos_1" localSheetId="3">#REF!</definedName>
    <definedName name="P_pro_Mos_2" localSheetId="3">#REF!</definedName>
    <definedName name="Pay_Date" localSheetId="3">#REF!</definedName>
    <definedName name="Pay_Num" localSheetId="3">#REF!</definedName>
    <definedName name="Payment_Date" localSheetId="3">DATE(YEAR('4 科目汇总表'!Loan_Start),MONTH('4 科目汇总表'!Loan_Start)+Payment_Number,DAY('4 科目汇总表'!Loan_Start))</definedName>
    <definedName name="Poppy" localSheetId="3">#REF!</definedName>
    <definedName name="Princ" localSheetId="3">#REF!</definedName>
    <definedName name="Print_Area_MI" localSheetId="3">#REF!</definedName>
    <definedName name="Print_Area_Reset" localSheetId="3">OFFSET('4 科目汇总表'!Full_Print,0,0,'4 科目汇总表'!Last_Row)</definedName>
    <definedName name="Pv" localSheetId="3">#REF!</definedName>
    <definedName name="RDSon_25_1" localSheetId="3">#REF!</definedName>
    <definedName name="RDSon_25_2" localSheetId="3">#REF!</definedName>
    <definedName name="RDSon_Last_1" localSheetId="3">#REF!</definedName>
    <definedName name="RDSon_Last_2" localSheetId="3">#REF!</definedName>
    <definedName name="Ron" localSheetId="3">#REF!</definedName>
    <definedName name="Rth_H" localSheetId="3">#REF!</definedName>
    <definedName name="Rth_JA" localSheetId="3">#REF!</definedName>
    <definedName name="Rth_JC" localSheetId="3">#REF!</definedName>
    <definedName name="RTHca" localSheetId="3">#REF!</definedName>
    <definedName name="RTHjc" localSheetId="3">#REF!</definedName>
    <definedName name="Sched_Pay" localSheetId="3">#REF!</definedName>
    <definedName name="Scheduled_Extra_Payments" localSheetId="3">#REF!</definedName>
    <definedName name="Scheduled_Interest_Rate" localSheetId="3">#REF!</definedName>
    <definedName name="Scheduled_Monthly_Payment" localSheetId="3">#REF!</definedName>
    <definedName name="Strom_1" localSheetId="3">#REF!</definedName>
    <definedName name="Strom_2" localSheetId="3">#REF!</definedName>
    <definedName name="SUB75N05_06" localSheetId="3">#REF!</definedName>
    <definedName name="Temp_25" localSheetId="3">#REF!</definedName>
    <definedName name="Ti" localSheetId="3">#REF!</definedName>
    <definedName name="Tj" localSheetId="3">#REF!</definedName>
    <definedName name="TMos_ges_1" localSheetId="3">#REF!</definedName>
    <definedName name="TMos_ges_2" localSheetId="3">#REF!</definedName>
    <definedName name="Total_Interest" localSheetId="3">#REF!</definedName>
    <definedName name="Total_Pay" localSheetId="3">#REF!</definedName>
    <definedName name="Total_Payment" localSheetId="3">Scheduled_Payment+Extra_Payment</definedName>
    <definedName name="Tu" localSheetId="3">#REF!</definedName>
    <definedName name="TUmax" localSheetId="3">#REF!</definedName>
    <definedName name="Un" localSheetId="3">#REF!</definedName>
    <definedName name="Values_Entered" localSheetId="3">IF('4 科目汇总表'!Loan_Amount*'4 科目汇总表'!Interest_Rate*'4 科目汇总表'!Loan_Years*'4 科目汇总表'!Loan_Start&gt;0,1,0)</definedName>
    <definedName name="ww" localSheetId="3">#REF!</definedName>
    <definedName name="Zustand1" localSheetId="3">#REF!</definedName>
    <definedName name="Zustand2" localSheetId="3">#REF!</definedName>
    <definedName name="北河西路" localSheetId="3">#REF!</definedName>
    <definedName name="标准厂房代建款" localSheetId="3">#REF!</definedName>
    <definedName name="表" localSheetId="3">#REF!</definedName>
    <definedName name="不锈钢产业" localSheetId="3">#REF!</definedName>
    <definedName name="处罚事项1" localSheetId="3">#REF!</definedName>
    <definedName name="档案馆" localSheetId="3">#REF!</definedName>
    <definedName name="第九期旧改" localSheetId="3">#REF!</definedName>
    <definedName name="东环路扩建项目" localSheetId="3">#REF!</definedName>
    <definedName name="东门市场改扩建" localSheetId="3">#REF!</definedName>
    <definedName name="额外全额" localSheetId="3">IF('4 科目汇总表'!Values_Entered,'4 科目汇总表'!Header_Row+'4 科目汇总表'!Number_of_Payments,'4 科目汇总表'!Header_Row)</definedName>
    <definedName name="福利中心" localSheetId="3">#REF!</definedName>
    <definedName name="工商大楼征迁" localSheetId="3">#REF!</definedName>
    <definedName name="公安局" localSheetId="3">#REF!</definedName>
    <definedName name="公路建设" localSheetId="3">#REF!</definedName>
    <definedName name="公墓地" localSheetId="3">#REF!</definedName>
    <definedName name="古武高速公路项目" localSheetId="3">#REF!</definedName>
    <definedName name="广告商档案" localSheetId="3">#REF!</definedName>
    <definedName name="汇率" localSheetId="3">#REF!</definedName>
    <definedName name="教育资金农田水利建设资金计提" localSheetId="3">#REF!</definedName>
    <definedName name="借用" localSheetId="3">#REF!</definedName>
    <definedName name="借用1" localSheetId="3">#REF!</definedName>
    <definedName name="客都汇旅游综合体至梁野山景区入口公路改造和绿化提升工程" localSheetId="3">#REF!</definedName>
    <definedName name="客家生态文化城" localSheetId="3">#REF!</definedName>
    <definedName name="梁野大道" localSheetId="3">#REF!</definedName>
    <definedName name="梁野山及旅游综合体" localSheetId="3">#REF!</definedName>
    <definedName name="龙洲公司及关联公司" localSheetId="3">#REF!</definedName>
    <definedName name="宁象公路" localSheetId="3">#REF!</definedName>
    <definedName name="农业土地开发资金" localSheetId="3">#REF!</definedName>
    <definedName name="平川镇工作经费" localSheetId="3">#REF!</definedName>
    <definedName name="平通路平通桥" localSheetId="3">#REF!</definedName>
    <definedName name="企业基础设施建设补助明细表" localSheetId="3">#REF!</definedName>
    <definedName name="人武部" localSheetId="3">#REF!</definedName>
    <definedName name="生产列1" localSheetId="3">#REF!</definedName>
    <definedName name="生产列11" localSheetId="3">#REF!</definedName>
    <definedName name="生产列15" localSheetId="3">#REF!</definedName>
    <definedName name="生产列16" localSheetId="3">#REF!</definedName>
    <definedName name="生产列17" localSheetId="3">#REF!</definedName>
    <definedName name="生产列19" localSheetId="3">#REF!</definedName>
    <definedName name="生产列2" localSheetId="3">#REF!</definedName>
    <definedName name="生产列20" localSheetId="3">#REF!</definedName>
    <definedName name="生产列3" localSheetId="3">#REF!</definedName>
    <definedName name="生产列4" localSheetId="3">#REF!</definedName>
    <definedName name="生产列5" localSheetId="3">#REF!</definedName>
    <definedName name="生产列6" localSheetId="3">#REF!</definedName>
    <definedName name="生产列7" localSheetId="3">#REF!</definedName>
    <definedName name="生产列8" localSheetId="3">#REF!</definedName>
    <definedName name="生产列9" localSheetId="3">#REF!</definedName>
    <definedName name="生产期" localSheetId="3">#REF!</definedName>
    <definedName name="生产期1" localSheetId="3">#REF!</definedName>
    <definedName name="生产期11" localSheetId="3">#REF!</definedName>
    <definedName name="生产期15" localSheetId="3">#REF!</definedName>
    <definedName name="生产期16" localSheetId="3">#REF!</definedName>
    <definedName name="生产期17" localSheetId="3">#REF!</definedName>
    <definedName name="生产期19" localSheetId="3">#REF!</definedName>
    <definedName name="生产期2" localSheetId="3">#REF!</definedName>
    <definedName name="生产期20" localSheetId="3">#REF!</definedName>
    <definedName name="生产期3" localSheetId="3">#REF!</definedName>
    <definedName name="生产期4" localSheetId="3">#REF!</definedName>
    <definedName name="生产期5" localSheetId="3">#REF!</definedName>
    <definedName name="生产期6" localSheetId="3">#REF!</definedName>
    <definedName name="生产期7" localSheetId="3">#REF!</definedName>
    <definedName name="生产期8" localSheetId="3">#REF!</definedName>
    <definedName name="生产期9" localSheetId="3">#REF!</definedName>
    <definedName name="狮岩景区工程" localSheetId="3">#REF!</definedName>
    <definedName name="十方工业集中区" localSheetId="3">#REF!</definedName>
    <definedName name="十方消防站" localSheetId="3">#REF!</definedName>
    <definedName name="市政建设" localSheetId="3">#REF!</definedName>
    <definedName name="收储资金" localSheetId="3">#REF!</definedName>
    <definedName name="水源建设" localSheetId="3">#REF!</definedName>
    <definedName name="台湾新村" localSheetId="3">#REF!</definedName>
    <definedName name="万星影视城" localSheetId="3">#REF!</definedName>
    <definedName name="武平大道" localSheetId="3">#REF!</definedName>
    <definedName name="县工业园区" localSheetId="3">#REF!</definedName>
    <definedName name="岩前工业集中区" localSheetId="3">#REF!</definedName>
    <definedName name="一园二区" localSheetId="3">#REF!</definedName>
    <definedName name="园丁桥" localSheetId="3">#REF!</definedName>
    <definedName name="政府融资还本付息" localSheetId="3">#REF!</definedName>
    <definedName name="中心粮库" localSheetId="3">#REF!</definedName>
    <definedName name="전" localSheetId="3">#REF!</definedName>
    <definedName name="주택사업본부" localSheetId="3">#REF!</definedName>
    <definedName name="철구사업본부" localSheetId="3">#REF!</definedName>
    <definedName name="____________A69999" localSheetId="4">[1]按类别!$A$52564</definedName>
    <definedName name="____________A70000" localSheetId="4">[1]按类别!$A$52564</definedName>
    <definedName name="____________A99999" localSheetId="4">[1]按类别!$A$52564</definedName>
    <definedName name="__________A70000" localSheetId="4">[1]按类别!$A$52564</definedName>
    <definedName name="_________A69999" localSheetId="4">[1]按类别!$A$52564</definedName>
    <definedName name="_________A70000" localSheetId="4">[1]按类别!$A$52564</definedName>
    <definedName name="_________A8888" localSheetId="4">[1]按类别!$A$52564</definedName>
    <definedName name="_________A99999" localSheetId="4">[1]按类别!$A$52564</definedName>
    <definedName name="________A69999" localSheetId="4">[1]按类别!$A$52564</definedName>
    <definedName name="________A70000" localSheetId="4">[1]按类别!$A$52564</definedName>
    <definedName name="________A8888" localSheetId="4">[1]按类别!$A$52564</definedName>
    <definedName name="________A99999" localSheetId="4">[1]按类别!$A$52564</definedName>
    <definedName name="_______A70000" localSheetId="4">[2]按类别!$A$52564</definedName>
    <definedName name="______A70000" localSheetId="4">[1]按类别!$A$52564</definedName>
    <definedName name="______A99999" localSheetId="4">[2]按类别!$A$52564</definedName>
    <definedName name="_____A69999" localSheetId="4">[2]按类别!$A$52564</definedName>
    <definedName name="_____A8888" localSheetId="4">[2]按类别!$A$52564</definedName>
    <definedName name="____A69999" localSheetId="4">[4]按类别!$A$52564</definedName>
    <definedName name="____A70000" localSheetId="4">[1]按类别!$A$52564</definedName>
    <definedName name="____A8888" localSheetId="4">[3]按类别!$A$52564</definedName>
    <definedName name="____A99999" localSheetId="4">[1]按类别!$A$52564</definedName>
    <definedName name="___A69999" localSheetId="4">[1]按类别!$A$52564</definedName>
    <definedName name="___A70000" localSheetId="4">[1]按类别!$A$52564</definedName>
    <definedName name="___A8888" localSheetId="4">[1]按类别!$A$52564</definedName>
    <definedName name="___A99999" localSheetId="4">[1]按类别!$A$52564</definedName>
    <definedName name="__A69999" localSheetId="4">[1]按类别!$A$52564</definedName>
    <definedName name="__A70000" localSheetId="4">[1]按类别!$A$52564</definedName>
    <definedName name="__A8888" localSheetId="4">[1]按类别!$A$52564</definedName>
    <definedName name="__A99999" localSheetId="4">[1]按类别!$A$52564</definedName>
    <definedName name="_1A8888_" localSheetId="4">[1]按类别!$A$52564</definedName>
    <definedName name="_A69999" localSheetId="4">[1]按类别!$A$52564</definedName>
    <definedName name="_A70000" localSheetId="4">[1]按类别!$A$52564</definedName>
    <definedName name="_A8888" localSheetId="4">[1]按类别!$A$52564</definedName>
    <definedName name="_A99999" localSheetId="4">[1]按类别!$A$52564</definedName>
    <definedName name="_Fill" localSheetId="4" hidden="1">[13]eqpmad2!#REF!</definedName>
    <definedName name="_Key1" localSheetId="4" hidden="1">[6]县长批条!#REF!</definedName>
    <definedName name="_PA7" localSheetId="4">#REF!</definedName>
    <definedName name="_PA8" localSheetId="4">#REF!</definedName>
    <definedName name="_PD1" localSheetId="4">#REF!</definedName>
    <definedName name="_PE12" localSheetId="4">#REF!</definedName>
    <definedName name="_PE13" localSheetId="4">#REF!</definedName>
    <definedName name="_PE6" localSheetId="4">#REF!</definedName>
    <definedName name="_PE7" localSheetId="4">#REF!</definedName>
    <definedName name="_PE8" localSheetId="4">#REF!</definedName>
    <definedName name="_PE9" localSheetId="4">#REF!</definedName>
    <definedName name="_PH1" localSheetId="4">#REF!</definedName>
    <definedName name="_PI1" localSheetId="4">#REF!</definedName>
    <definedName name="_PK1" localSheetId="4">#REF!</definedName>
    <definedName name="_PK3" localSheetId="4">#REF!</definedName>
    <definedName name="“法院”资金明细表" localSheetId="4">#REF!</definedName>
    <definedName name="“检察院”资金明细表" localSheetId="4">#REF!</definedName>
    <definedName name="Alpha" localSheetId="4">#REF!</definedName>
    <definedName name="Anzahl_1" localSheetId="4">#REF!</definedName>
    <definedName name="Anzahl_2" localSheetId="4">#REF!</definedName>
    <definedName name="Beg_Bal" localSheetId="4">#REF!</definedName>
    <definedName name="BM8_SelectZBM.BM8_ZBMChangeKMM" localSheetId="4">[14]!BM8_SelectZBM.BM8_ZBMChangeKMM</definedName>
    <definedName name="BM8_SelectZBM.BM8_ZBMminusOption" localSheetId="4">[14]!BM8_SelectZBM.BM8_ZBMminusOption</definedName>
    <definedName name="BM8_SelectZBM.BM8_ZBMSumOption" localSheetId="4">[14]!BM8_SelectZBM.BM8_ZBMSumOption</definedName>
    <definedName name="BOMView" localSheetId="4">[15]Prg!$G$33</definedName>
    <definedName name="Bust" localSheetId="4">#REF!</definedName>
    <definedName name="Cnty_Codes" localSheetId="4">[15]Profile!$D$4:$D$69</definedName>
    <definedName name="Continue" localSheetId="4">#REF!</definedName>
    <definedName name="Data" localSheetId="4">#REF!</definedName>
    <definedName name="Database" localSheetId="4">#REF!</definedName>
    <definedName name="Devices" localSheetId="4">[8]Devices!$B$5:$B$173</definedName>
    <definedName name="Devices_Table" localSheetId="4">[8]Devices!$B$1:$L$65536</definedName>
    <definedName name="Documents_array" localSheetId="4">#REF!</definedName>
    <definedName name="Duty" localSheetId="4">#REF!</definedName>
    <definedName name="End_Bal" localSheetId="4">#REF!</definedName>
    <definedName name="Extra_Pay" localSheetId="4">#REF!</definedName>
    <definedName name="Full_Print" localSheetId="4">#REF!</definedName>
    <definedName name="Header_Row" localSheetId="4">ROW(#REF!)</definedName>
    <definedName name="Hello" localSheetId="4">#REF!</definedName>
    <definedName name="hhhh" localSheetId="4">#REF!</definedName>
    <definedName name="Ieff" localSheetId="4">#REF!</definedName>
    <definedName name="Imax" localSheetId="4">#REF!</definedName>
    <definedName name="Int" localSheetId="4">#REF!</definedName>
    <definedName name="Interest_Rate" localSheetId="4">#REF!</definedName>
    <definedName name="K_Imax" localSheetId="4">#REF!</definedName>
    <definedName name="Last_Row" localSheetId="4">IF('[16]15.商品和服务支出'!Values_Entered,'（年初预算）工资福利'!Header_Row+'[16]15.商品和服务支出'!Number_of_Payments,'（年初预算）工资福利'!Header_Row)</definedName>
    <definedName name="Loan_Amount" localSheetId="4">#REF!</definedName>
    <definedName name="Loan_Start" localSheetId="4">#REF!</definedName>
    <definedName name="Loan_Years" localSheetId="4">#REF!</definedName>
    <definedName name="LTol" localSheetId="4">#REF!</definedName>
    <definedName name="MakeIt" localSheetId="4">#REF!</definedName>
    <definedName name="MmExcelLinker_4795041E_1062_4A6D_901F_4306994608A4" localSheetId="4">'[10]S19、A0 and JC22 BCM PIN V1.0'!M14-BCM-[17]ATECH编辑20090309!$B$51:$B$53</definedName>
    <definedName name="Morning" localSheetId="4">#REF!</definedName>
    <definedName name="N" localSheetId="4">#REF!</definedName>
    <definedName name="NDev" localSheetId="4">#REF!</definedName>
    <definedName name="Num_Pmt_Per_Year" localSheetId="4">#REF!</definedName>
    <definedName name="Number_of_Payments" localSheetId="4">MATCH(0.01,'（年初预算）工资福利'!End_Bal,-1)+1</definedName>
    <definedName name="NumModels" localSheetId="4">[15]Prg!$G$24</definedName>
    <definedName name="On" localSheetId="4">#REF!</definedName>
    <definedName name="P_Mos_Ges_1" localSheetId="4">#REF!</definedName>
    <definedName name="P_Mos_ges_2" localSheetId="4">#REF!</definedName>
    <definedName name="P_pro_Mos_1" localSheetId="4">#REF!</definedName>
    <definedName name="P_pro_Mos_2" localSheetId="4">#REF!</definedName>
    <definedName name="Pay_Date" localSheetId="4">#REF!</definedName>
    <definedName name="Pay_Num" localSheetId="4">#REF!</definedName>
    <definedName name="Payment_Date" localSheetId="4">DATE(YEAR('（年初预算）工资福利'!Loan_Start),MONTH('（年初预算）工资福利'!Loan_Start)+Payment_Number,DAY('（年初预算）工资福利'!Loan_Start))</definedName>
    <definedName name="Poppy" localSheetId="4">#REF!</definedName>
    <definedName name="Princ" localSheetId="4">#REF!</definedName>
    <definedName name="Print_Area_MI" localSheetId="4">#REF!</definedName>
    <definedName name="Print_Area_Reset" localSheetId="4">OFFSET('（年初预算）工资福利'!Full_Print,0,0,'（年初预算）工资福利'!Last_Row)</definedName>
    <definedName name="Pv" localSheetId="4">#REF!</definedName>
    <definedName name="RDSon_25_1" localSheetId="4">#REF!</definedName>
    <definedName name="RDSon_25_2" localSheetId="4">#REF!</definedName>
    <definedName name="RDSon_Last_1" localSheetId="4">#REF!</definedName>
    <definedName name="RDSon_Last_2" localSheetId="4">#REF!</definedName>
    <definedName name="Ron" localSheetId="4">#REF!</definedName>
    <definedName name="Rth_H" localSheetId="4">#REF!</definedName>
    <definedName name="Rth_JA" localSheetId="4">#REF!</definedName>
    <definedName name="Rth_JC" localSheetId="4">#REF!</definedName>
    <definedName name="RTHca" localSheetId="4">#REF!</definedName>
    <definedName name="RTHjc" localSheetId="4">#REF!</definedName>
    <definedName name="Sched_Pay" localSheetId="4">#REF!</definedName>
    <definedName name="Scheduled_Extra_Payments" localSheetId="4">#REF!</definedName>
    <definedName name="Scheduled_Interest_Rate" localSheetId="4">#REF!</definedName>
    <definedName name="Scheduled_Monthly_Payment" localSheetId="4">#REF!</definedName>
    <definedName name="Strom_1" localSheetId="4">#REF!</definedName>
    <definedName name="Strom_2" localSheetId="4">#REF!</definedName>
    <definedName name="SUB75N05_06" localSheetId="4">#REF!</definedName>
    <definedName name="Temp_25" localSheetId="4">#REF!</definedName>
    <definedName name="Ti" localSheetId="4">#REF!</definedName>
    <definedName name="Tj" localSheetId="4">#REF!</definedName>
    <definedName name="TMos_ges_1" localSheetId="4">#REF!</definedName>
    <definedName name="TMos_ges_2" localSheetId="4">#REF!</definedName>
    <definedName name="Total_Interest" localSheetId="4">#REF!</definedName>
    <definedName name="Total_Pay" localSheetId="4">#REF!</definedName>
    <definedName name="Total_Payment" localSheetId="4">Scheduled_Payment+Extra_Payment</definedName>
    <definedName name="Tu" localSheetId="4">#REF!</definedName>
    <definedName name="TUmax" localSheetId="4">#REF!</definedName>
    <definedName name="Un" localSheetId="4">#REF!</definedName>
    <definedName name="Values_Entered" localSheetId="4">IF('（年初预算）工资福利'!Loan_Amount*'（年初预算）工资福利'!Interest_Rate*'（年初预算）工资福利'!Loan_Years*'（年初预算）工资福利'!Loan_Start&gt;0,1,0)</definedName>
    <definedName name="ww" localSheetId="4">#REF!</definedName>
    <definedName name="Zustand1" localSheetId="4">#REF!</definedName>
    <definedName name="Zustand2" localSheetId="4">#REF!</definedName>
    <definedName name="北河西路" localSheetId="4">#REF!</definedName>
    <definedName name="标准厂房代建款" localSheetId="4">#REF!</definedName>
    <definedName name="表" localSheetId="4">#REF!</definedName>
    <definedName name="不锈钢产业" localSheetId="4">#REF!</definedName>
    <definedName name="处罚事项1" localSheetId="4">#REF!</definedName>
    <definedName name="档案馆" localSheetId="4">#REF!</definedName>
    <definedName name="第九期旧改" localSheetId="4">#REF!</definedName>
    <definedName name="东环路扩建项目" localSheetId="4">#REF!</definedName>
    <definedName name="东门市场改扩建" localSheetId="4">#REF!</definedName>
    <definedName name="额外全额" localSheetId="4">IF('（年初预算）工资福利'!Values_Entered,'（年初预算）工资福利'!Header_Row+'（年初预算）工资福利'!Number_of_Payments,'（年初预算）工资福利'!Header_Row)</definedName>
    <definedName name="福利中心" localSheetId="4">#REF!</definedName>
    <definedName name="工商大楼征迁" localSheetId="4">#REF!</definedName>
    <definedName name="公安局" localSheetId="4">#REF!</definedName>
    <definedName name="公路建设" localSheetId="4">#REF!</definedName>
    <definedName name="公墓地" localSheetId="4">#REF!</definedName>
    <definedName name="古武高速公路项目" localSheetId="4">#REF!</definedName>
    <definedName name="广告商档案" localSheetId="4">#REF!</definedName>
    <definedName name="汇率" localSheetId="4">#REF!</definedName>
    <definedName name="汇总表" localSheetId="4">[17]按类别!$A$52564</definedName>
    <definedName name="汇总表1" localSheetId="4">[1]按类别!$A$52564</definedName>
    <definedName name="教育资金农田水利建设资金计提" localSheetId="4">#REF!</definedName>
    <definedName name="借用" localSheetId="4">#REF!</definedName>
    <definedName name="借用1" localSheetId="4">#REF!</definedName>
    <definedName name="经常性汇总表" localSheetId="4">[1]按类别!$A$52564</definedName>
    <definedName name="经常性支出汇总表" localSheetId="4">[1]按类别!$A$52564</definedName>
    <definedName name="客都汇旅游综合体至梁野山景区入口公路改造和绿化提升工程" localSheetId="4">#REF!</definedName>
    <definedName name="客家生态文化城" localSheetId="4">#REF!</definedName>
    <definedName name="梁野大道" localSheetId="4">#REF!</definedName>
    <definedName name="梁野山及旅游综合体" localSheetId="4">#REF!</definedName>
    <definedName name="龙洲公司及关联公司" localSheetId="4">#REF!</definedName>
    <definedName name="宁象公路" localSheetId="4">#REF!</definedName>
    <definedName name="农业土地开发资金" localSheetId="4">#REF!</definedName>
    <definedName name="平川镇工作经费" localSheetId="4">#REF!</definedName>
    <definedName name="平通路平通桥" localSheetId="4">#REF!</definedName>
    <definedName name="企业基础设施建设补助明细表" localSheetId="4">#REF!</definedName>
    <definedName name="人武部" localSheetId="4">#REF!</definedName>
    <definedName name="生产列1" localSheetId="4">#REF!</definedName>
    <definedName name="生产列11" localSheetId="4">#REF!</definedName>
    <definedName name="生产列15" localSheetId="4">#REF!</definedName>
    <definedName name="生产列16" localSheetId="4">#REF!</definedName>
    <definedName name="生产列17" localSheetId="4">#REF!</definedName>
    <definedName name="生产列19" localSheetId="4">#REF!</definedName>
    <definedName name="生产列2" localSheetId="4">#REF!</definedName>
    <definedName name="生产列20" localSheetId="4">#REF!</definedName>
    <definedName name="生产列3" localSheetId="4">#REF!</definedName>
    <definedName name="生产列4" localSheetId="4">#REF!</definedName>
    <definedName name="生产列5" localSheetId="4">#REF!</definedName>
    <definedName name="生产列6" localSheetId="4">#REF!</definedName>
    <definedName name="生产列7" localSheetId="4">#REF!</definedName>
    <definedName name="生产列8" localSheetId="4">#REF!</definedName>
    <definedName name="生产列9" localSheetId="4">#REF!</definedName>
    <definedName name="生产期" localSheetId="4">#REF!</definedName>
    <definedName name="生产期1" localSheetId="4">#REF!</definedName>
    <definedName name="生产期11" localSheetId="4">#REF!</definedName>
    <definedName name="生产期15" localSheetId="4">#REF!</definedName>
    <definedName name="生产期16" localSheetId="4">#REF!</definedName>
    <definedName name="生产期17" localSheetId="4">#REF!</definedName>
    <definedName name="生产期19" localSheetId="4">#REF!</definedName>
    <definedName name="生产期2" localSheetId="4">#REF!</definedName>
    <definedName name="生产期20" localSheetId="4">#REF!</definedName>
    <definedName name="生产期3" localSheetId="4">#REF!</definedName>
    <definedName name="生产期4" localSheetId="4">#REF!</definedName>
    <definedName name="生产期5" localSheetId="4">#REF!</definedName>
    <definedName name="生产期6" localSheetId="4">#REF!</definedName>
    <definedName name="生产期7" localSheetId="4">#REF!</definedName>
    <definedName name="生产期8" localSheetId="4">#REF!</definedName>
    <definedName name="生产期9" localSheetId="4">#REF!</definedName>
    <definedName name="狮岩景区工程" localSheetId="4">#REF!</definedName>
    <definedName name="十方工业集中区" localSheetId="4">#REF!</definedName>
    <definedName name="十方消防站" localSheetId="4">#REF!</definedName>
    <definedName name="市政建设" localSheetId="4">#REF!</definedName>
    <definedName name="收储资金" localSheetId="4">#REF!</definedName>
    <definedName name="水源建设" localSheetId="4">#REF!</definedName>
    <definedName name="台湾新村" localSheetId="4">#REF!</definedName>
    <definedName name="万星影视城" localSheetId="4">#REF!</definedName>
    <definedName name="武平大道" localSheetId="4">#REF!</definedName>
    <definedName name="县工业园区" localSheetId="4">#REF!</definedName>
    <definedName name="岩前工业集中区" localSheetId="4">#REF!</definedName>
    <definedName name="一园二区" localSheetId="4">#REF!</definedName>
    <definedName name="预算汇总表" localSheetId="4">[1]按类别!$A$52564</definedName>
    <definedName name="园丁桥" localSheetId="4">#REF!</definedName>
    <definedName name="政府融资还本付息" localSheetId="4">#REF!</definedName>
    <definedName name="中心粮库" localSheetId="4">#REF!</definedName>
    <definedName name="전" localSheetId="4">#REF!</definedName>
    <definedName name="주택사업본부" localSheetId="4">#REF!</definedName>
    <definedName name="철구사업본부" localSheetId="4">#REF!</definedName>
    <definedName name="database2">#REF!</definedName>
    <definedName name="database3">#REF!</definedName>
    <definedName name="gxxe2003">'[38]P1012001'!$A$6:$E$117</definedName>
    <definedName name="kkkk">#REF!</definedName>
    <definedName name="UU">#REF!</definedName>
    <definedName name="YY">#REF!</definedName>
    <definedName name="地区名称">#REF!</definedName>
    <definedName name="福州">#REF!</definedName>
    <definedName name="体制上解">#REF!</definedName>
    <definedName name="____________A69999" localSheetId="2">[19]按类别!$A$52564</definedName>
    <definedName name="____________A70000" localSheetId="2">[19]按类别!$A$52564</definedName>
    <definedName name="____________A99999" localSheetId="2">[19]按类别!$A$52564</definedName>
    <definedName name="___________A70000" localSheetId="2">[2]按类别!$A$52564</definedName>
    <definedName name="__________A70000" localSheetId="2">[19]按类别!$A$52564</definedName>
    <definedName name="__________A8888" localSheetId="2">[2]按类别!$A$52564</definedName>
    <definedName name="_________A69999" localSheetId="2">[19]按类别!$A$52564</definedName>
    <definedName name="_________A70000" localSheetId="2">[19]按类别!$A$52564</definedName>
    <definedName name="_________A8888" localSheetId="2">[19]按类别!$A$52564</definedName>
    <definedName name="_________A99999" localSheetId="2">[19]按类别!$A$52564</definedName>
    <definedName name="________A69999" localSheetId="2">[19]按类别!$A$52564</definedName>
    <definedName name="________A70000" localSheetId="2">[19]按类别!$A$52564</definedName>
    <definedName name="________A8888" localSheetId="2">[19]按类别!$A$52564</definedName>
    <definedName name="________A99999" localSheetId="2">[19]按类别!$A$52564</definedName>
    <definedName name="_______A70000" localSheetId="2">[36]按类别!$A$52564</definedName>
    <definedName name="_______A99999" localSheetId="2">[21]按类别!$A$52564</definedName>
    <definedName name="______A69999" localSheetId="2">[2]按类别!$A$52564</definedName>
    <definedName name="______A70000" localSheetId="2">[19]按类别!$A$52564</definedName>
    <definedName name="______A99999" localSheetId="2">[36]按类别!$A$52564</definedName>
    <definedName name="_____A69999" localSheetId="2">[36]按类别!$A$52564</definedName>
    <definedName name="_____A70000" localSheetId="2">[21]按类别!$A$52564</definedName>
    <definedName name="_____A8888" localSheetId="2">[36]按类别!$A$52564</definedName>
    <definedName name="_____A99999" localSheetId="2">[21]按类别!$A$52564</definedName>
    <definedName name="____A69999" localSheetId="2">[21]按类别!$A$52564</definedName>
    <definedName name="____A70000" localSheetId="2">[19]按类别!$A$52564</definedName>
    <definedName name="____A8888" localSheetId="2">[2]按类别!$A$52564</definedName>
    <definedName name="____A99999" localSheetId="2">[19]按类别!$A$52564</definedName>
    <definedName name="___A69999" localSheetId="2">[19]按类别!$A$52564</definedName>
    <definedName name="___A70000" localSheetId="2">[19]按类别!$A$52564</definedName>
    <definedName name="___A8888" localSheetId="2">[19]按类别!$A$52564</definedName>
    <definedName name="___A99999" localSheetId="2">[19]按类别!$A$52564</definedName>
    <definedName name="__A69999" localSheetId="2">[19]按类别!$A$52564</definedName>
    <definedName name="__A70000" localSheetId="2">[19]按类别!$A$52564</definedName>
    <definedName name="__A8888" localSheetId="2">[19]按类别!$A$52564</definedName>
    <definedName name="__A99999" localSheetId="2">[19]按类别!$A$52564</definedName>
    <definedName name="_1A8888_" localSheetId="2">[19]按类别!$A$52564</definedName>
    <definedName name="_A69999" localSheetId="2">[19]按类别!$A$52564</definedName>
    <definedName name="_A70000" localSheetId="2">[19]按类别!$A$52564</definedName>
    <definedName name="_A8888" localSheetId="2">[19]按类别!$A$52564</definedName>
    <definedName name="_A99999" localSheetId="2">[19]按类别!$A$52564</definedName>
    <definedName name="_Fill" localSheetId="2" hidden="1">[12]eqpmad2!#REF!</definedName>
    <definedName name="_Key1" localSheetId="2" hidden="1">[5]县长批条!#REF!</definedName>
    <definedName name="_PA7" localSheetId="2">#REF!</definedName>
    <definedName name="_PA8" localSheetId="2">#REF!</definedName>
    <definedName name="_PD1" localSheetId="2">#REF!</definedName>
    <definedName name="_PE12" localSheetId="2">#REF!</definedName>
    <definedName name="_PE13" localSheetId="2">#REF!</definedName>
    <definedName name="_PE6" localSheetId="2">#REF!</definedName>
    <definedName name="_PE7" localSheetId="2">#REF!</definedName>
    <definedName name="_PE8" localSheetId="2">#REF!</definedName>
    <definedName name="_PE9" localSheetId="2">#REF!</definedName>
    <definedName name="_PH1" localSheetId="2">#REF!</definedName>
    <definedName name="_PI1" localSheetId="2">#REF!</definedName>
    <definedName name="_PK1" localSheetId="2">#REF!</definedName>
    <definedName name="_PK3" localSheetId="2">#REF!</definedName>
    <definedName name="“法院”资金明细表" localSheetId="2">#REF!</definedName>
    <definedName name="“检察院”资金明细表" localSheetId="2">#REF!</definedName>
    <definedName name="Alpha" localSheetId="2">#REF!</definedName>
    <definedName name="Anzahl_1" localSheetId="2">#REF!</definedName>
    <definedName name="Anzahl_2" localSheetId="2">#REF!</definedName>
    <definedName name="Beg_Bal" localSheetId="2">#REF!</definedName>
    <definedName name="BM8_SelectZBM.BM8_ZBMChangeKMM" localSheetId="2">[23]!BM8_SelectZBM.BM8_ZBMChangeKMM</definedName>
    <definedName name="BM8_SelectZBM.BM8_ZBMminusOption" localSheetId="2">[23]!BM8_SelectZBM.BM8_ZBMminusOption</definedName>
    <definedName name="BM8_SelectZBM.BM8_ZBMSumOption" localSheetId="2">[23]!BM8_SelectZBM.BM8_ZBMSumOption</definedName>
    <definedName name="BOMView" localSheetId="2">[14]Prg!$G$33</definedName>
    <definedName name="Bust" localSheetId="2">#REF!</definedName>
    <definedName name="Cnty_Codes" localSheetId="2">[14]Profile!$D$4:$D$69</definedName>
    <definedName name="Continue" localSheetId="2">#REF!</definedName>
    <definedName name="Data" localSheetId="2">#REF!</definedName>
    <definedName name="Database" localSheetId="2" hidden="1">#REF!</definedName>
    <definedName name="Devices" localSheetId="2">[7]Devices!$B$5:$B$173</definedName>
    <definedName name="Devices_Table" localSheetId="2">[7]Devices!$B$1:$L$65536</definedName>
    <definedName name="Documents_array" localSheetId="2">#REF!</definedName>
    <definedName name="Duty" localSheetId="2">#REF!</definedName>
    <definedName name="End_Bal" localSheetId="2">#REF!</definedName>
    <definedName name="Extra_Pay" localSheetId="2">#REF!</definedName>
    <definedName name="Full_Print" localSheetId="2">#REF!</definedName>
    <definedName name="Header_Row" localSheetId="2">ROW(#REF!)</definedName>
    <definedName name="Hello" localSheetId="2">#REF!</definedName>
    <definedName name="hhhh" localSheetId="2">#REF!</definedName>
    <definedName name="Ieff" localSheetId="2">#REF!</definedName>
    <definedName name="Imax" localSheetId="2">#REF!</definedName>
    <definedName name="Int" localSheetId="2">#REF!</definedName>
    <definedName name="Interest_Rate" localSheetId="2">#REF!</definedName>
    <definedName name="K_Imax" localSheetId="2">#REF!</definedName>
    <definedName name="Last_Row" localSheetId="2">IF('[25]15.商品和服务支出'!Values_Entered,'3 收入'!Header_Row+'[25]15.商品和服务支出'!Number_of_Payments,'3 收入'!Header_Row)</definedName>
    <definedName name="Loan_Amount" localSheetId="2">#REF!</definedName>
    <definedName name="Loan_Start" localSheetId="2">#REF!</definedName>
    <definedName name="Loan_Years" localSheetId="2">#REF!</definedName>
    <definedName name="LTol" localSheetId="2">#REF!</definedName>
    <definedName name="MakeIt" localSheetId="2">#REF!</definedName>
    <definedName name="MmExcelLinker_4795041E_1062_4A6D_901F_4306994608A4" localSheetId="2">'[28]S19、A0 and JC22 BCM PIN V1.0'!M14-BCM-[29]ATECH编辑20090309!$B$51:$B$53</definedName>
    <definedName name="Module.Prix_SMC" localSheetId="2">'[25]10.2021.总支出'!Module.Prix_SMC</definedName>
    <definedName name="Morning" localSheetId="2">#REF!</definedName>
    <definedName name="N" localSheetId="2">#REF!</definedName>
    <definedName name="NDev" localSheetId="2">#REF!</definedName>
    <definedName name="Num_Pmt_Per_Year" localSheetId="2">#REF!</definedName>
    <definedName name="Number_of_Payments" localSheetId="2">MATCH(0.01,'3 收入'!End_Bal,-1)+1</definedName>
    <definedName name="NumModels" localSheetId="2">[14]Prg!$G$24</definedName>
    <definedName name="On" localSheetId="2">#REF!</definedName>
    <definedName name="P_Mos_Ges_1" localSheetId="2">#REF!</definedName>
    <definedName name="P_Mos_ges_2" localSheetId="2">#REF!</definedName>
    <definedName name="P_pro_Mos_1" localSheetId="2">#REF!</definedName>
    <definedName name="P_pro_Mos_2" localSheetId="2">#REF!</definedName>
    <definedName name="Pay_Date" localSheetId="2">#REF!</definedName>
    <definedName name="Pay_Num" localSheetId="2">#REF!</definedName>
    <definedName name="Payment_Date" localSheetId="2">DATE(YEAR('3 收入'!Loan_Start),MONTH('3 收入'!Loan_Start)+Payment_Number,DAY('3 收入'!Loan_Start))</definedName>
    <definedName name="Poppy" localSheetId="2">#REF!</definedName>
    <definedName name="Princ" localSheetId="2">#REF!</definedName>
    <definedName name="_xlnm.Print_Area" localSheetId="2">'3 收入'!$A$1:$H$40</definedName>
    <definedName name="Print_Area_MI" localSheetId="2">#REF!</definedName>
    <definedName name="Print_Area_Reset" localSheetId="2">OFFSET('3 收入'!Full_Print,0,0,'3 收入'!Last_Row)</definedName>
    <definedName name="Prix_SMC" localSheetId="2">'[25]10.2021.总支出'!Prix_SMC</definedName>
    <definedName name="Pv" localSheetId="2">#REF!</definedName>
    <definedName name="RDSon_25_1" localSheetId="2">#REF!</definedName>
    <definedName name="RDSon_25_2" localSheetId="2">#REF!</definedName>
    <definedName name="RDSon_Last_1" localSheetId="2">#REF!</definedName>
    <definedName name="RDSon_Last_2" localSheetId="2">#REF!</definedName>
    <definedName name="Ron" localSheetId="2">#REF!</definedName>
    <definedName name="Rth_H" localSheetId="2">#REF!</definedName>
    <definedName name="Rth_JA" localSheetId="2">#REF!</definedName>
    <definedName name="Rth_JC" localSheetId="2">#REF!</definedName>
    <definedName name="RTHca" localSheetId="2">#REF!</definedName>
    <definedName name="RTHjc" localSheetId="2">#REF!</definedName>
    <definedName name="Sched_Pay" localSheetId="2">#REF!</definedName>
    <definedName name="Scheduled_Extra_Payments" localSheetId="2">#REF!</definedName>
    <definedName name="Scheduled_Interest_Rate" localSheetId="2">#REF!</definedName>
    <definedName name="Scheduled_Monthly_Payment" localSheetId="2">#REF!</definedName>
    <definedName name="Strom_1" localSheetId="2">#REF!</definedName>
    <definedName name="Strom_2" localSheetId="2">#REF!</definedName>
    <definedName name="SUB75N05_06" localSheetId="2">#REF!</definedName>
    <definedName name="Temp_25" localSheetId="2">#REF!</definedName>
    <definedName name="Ti" localSheetId="2">#REF!</definedName>
    <definedName name="Tj" localSheetId="2">#REF!</definedName>
    <definedName name="TMos_ges_1" localSheetId="2">#REF!</definedName>
    <definedName name="TMos_ges_2" localSheetId="2">#REF!</definedName>
    <definedName name="Total_Interest" localSheetId="2">#REF!</definedName>
    <definedName name="Total_Pay" localSheetId="2">#REF!</definedName>
    <definedName name="Total_Payment" localSheetId="2">Scheduled_Payment+Extra_Payment</definedName>
    <definedName name="Tu" localSheetId="2">#REF!</definedName>
    <definedName name="TUmax" localSheetId="2">#REF!</definedName>
    <definedName name="Un" localSheetId="2">#REF!</definedName>
    <definedName name="Values_Entered" localSheetId="2">IF('3 收入'!Loan_Amount*'3 收入'!Interest_Rate*'3 收入'!Loan_Years*'3 收入'!Loan_Start&gt;0,1,0)</definedName>
    <definedName name="ww" localSheetId="2">#REF!</definedName>
    <definedName name="Zustand1" localSheetId="2">#REF!</definedName>
    <definedName name="Zustand2" localSheetId="2">#REF!</definedName>
    <definedName name="北河西路" localSheetId="2">#REF!</definedName>
    <definedName name="标准厂房代建款" localSheetId="2">#REF!</definedName>
    <definedName name="表" localSheetId="2">#REF!</definedName>
    <definedName name="不锈钢产业" localSheetId="2">#REF!</definedName>
    <definedName name="处罚事项1" localSheetId="2">#REF!</definedName>
    <definedName name="档案馆" localSheetId="2">#REF!</definedName>
    <definedName name="第九期旧改" localSheetId="2">#REF!</definedName>
    <definedName name="东环路扩建项目" localSheetId="2">#REF!</definedName>
    <definedName name="东门市场改扩建" localSheetId="2">#REF!</definedName>
    <definedName name="额外全额" localSheetId="2">IF('3 收入'!Values_Entered,'3 收入'!Header_Row+'3 收入'!Number_of_Payments,'3 收入'!Header_Row)</definedName>
    <definedName name="福利中心" localSheetId="2">#REF!</definedName>
    <definedName name="工商大楼征迁" localSheetId="2">#REF!</definedName>
    <definedName name="公安局" localSheetId="2">#REF!</definedName>
    <definedName name="公路建设" localSheetId="2">#REF!</definedName>
    <definedName name="公墓地" localSheetId="2">#REF!</definedName>
    <definedName name="古武高速公路项目" localSheetId="2">#REF!</definedName>
    <definedName name="广告商档案" localSheetId="2">#REF!</definedName>
    <definedName name="汇率" localSheetId="2">#REF!</definedName>
    <definedName name="汇总表" localSheetId="2">[29]按类别!$A$52564</definedName>
    <definedName name="汇总表1" localSheetId="2">[19]按类别!$A$52564</definedName>
    <definedName name="寄宿制学校" localSheetId="2">'[25]10.2021.总支出'!寄宿制学校</definedName>
    <definedName name="简单快乐福建" localSheetId="2">'[25]10.2021.总支出'!简单快乐福建</definedName>
    <definedName name="教育资金农田水利建设资金计提" localSheetId="2">#REF!</definedName>
    <definedName name="借用" localSheetId="2">#REF!</definedName>
    <definedName name="借用1" localSheetId="2">#REF!</definedName>
    <definedName name="经常性汇总表" localSheetId="2">[19]按类别!$A$52564</definedName>
    <definedName name="经常性支出汇总表" localSheetId="2">[19]按类别!$A$52564</definedName>
    <definedName name="客都汇旅游综合体至梁野山景区入口公路改造和绿化提升工程" localSheetId="2">#REF!</definedName>
    <definedName name="客家生态文化城" localSheetId="2">#REF!</definedName>
    <definedName name="梁野大道" localSheetId="2">#REF!</definedName>
    <definedName name="梁野山及旅游综合体" localSheetId="2">#REF!</definedName>
    <definedName name="龙洲公司及关联公司" localSheetId="2">#REF!</definedName>
    <definedName name="宁象公路" localSheetId="2">#REF!</definedName>
    <definedName name="农业土地开发资金" localSheetId="2">#REF!</definedName>
    <definedName name="平川镇工作经费" localSheetId="2">#REF!</definedName>
    <definedName name="平通路平通桥" localSheetId="2">#REF!</definedName>
    <definedName name="企业基础设施建设补助明细表" localSheetId="2">#REF!</definedName>
    <definedName name="人武部" localSheetId="2">#REF!</definedName>
    <definedName name="生产列1" localSheetId="2">#REF!</definedName>
    <definedName name="生产列11" localSheetId="2">#REF!</definedName>
    <definedName name="生产列15" localSheetId="2">#REF!</definedName>
    <definedName name="生产列16" localSheetId="2">#REF!</definedName>
    <definedName name="生产列17" localSheetId="2">#REF!</definedName>
    <definedName name="生产列19" localSheetId="2">#REF!</definedName>
    <definedName name="生产列2" localSheetId="2">#REF!</definedName>
    <definedName name="生产列20" localSheetId="2">#REF!</definedName>
    <definedName name="生产列3" localSheetId="2">#REF!</definedName>
    <definedName name="生产列4" localSheetId="2">#REF!</definedName>
    <definedName name="生产列5" localSheetId="2">#REF!</definedName>
    <definedName name="生产列6" localSheetId="2">#REF!</definedName>
    <definedName name="生产列7" localSheetId="2">#REF!</definedName>
    <definedName name="生产列8" localSheetId="2">#REF!</definedName>
    <definedName name="生产列9" localSheetId="2">#REF!</definedName>
    <definedName name="生产期" localSheetId="2">#REF!</definedName>
    <definedName name="生产期1" localSheetId="2">#REF!</definedName>
    <definedName name="生产期11" localSheetId="2">#REF!</definedName>
    <definedName name="生产期15" localSheetId="2">#REF!</definedName>
    <definedName name="生产期16" localSheetId="2">#REF!</definedName>
    <definedName name="生产期17" localSheetId="2">#REF!</definedName>
    <definedName name="生产期19" localSheetId="2">#REF!</definedName>
    <definedName name="生产期2" localSheetId="2">#REF!</definedName>
    <definedName name="生产期20" localSheetId="2">#REF!</definedName>
    <definedName name="生产期3" localSheetId="2">#REF!</definedName>
    <definedName name="生产期4" localSheetId="2">#REF!</definedName>
    <definedName name="生产期5" localSheetId="2">#REF!</definedName>
    <definedName name="生产期6" localSheetId="2">#REF!</definedName>
    <definedName name="生产期7" localSheetId="2">#REF!</definedName>
    <definedName name="生产期8" localSheetId="2">#REF!</definedName>
    <definedName name="生产期9" localSheetId="2">#REF!</definedName>
    <definedName name="狮岩景区工程" localSheetId="2">#REF!</definedName>
    <definedName name="十方工业集中区" localSheetId="2">#REF!</definedName>
    <definedName name="十方消防站" localSheetId="2">#REF!</definedName>
    <definedName name="市政建设" localSheetId="2">#REF!</definedName>
    <definedName name="收储资金" localSheetId="2">#REF!</definedName>
    <definedName name="水源建设" localSheetId="2">#REF!</definedName>
    <definedName name="台湾新村" localSheetId="2">#REF!</definedName>
    <definedName name="万星影视城" localSheetId="2">#REF!</definedName>
    <definedName name="武平大道" localSheetId="2">#REF!</definedName>
    <definedName name="县工业园区" localSheetId="2">#REF!</definedName>
    <definedName name="岩前工业集中区" localSheetId="2">#REF!</definedName>
    <definedName name="一园二区" localSheetId="2">#REF!</definedName>
    <definedName name="预算汇总表" localSheetId="2">[19]按类别!$A$52564</definedName>
    <definedName name="园丁桥" localSheetId="2">#REF!</definedName>
    <definedName name="政府融资还本付息" localSheetId="2">#REF!</definedName>
    <definedName name="中心粮库" localSheetId="2">#REF!</definedName>
    <definedName name="전" localSheetId="2">#REF!</definedName>
    <definedName name="주택사업본부" localSheetId="2">#REF!</definedName>
    <definedName name="철구사업본부" localSheetId="2">#REF!</definedName>
    <definedName name="_xlnm._FilterDatabase" localSheetId="0" hidden="1">#REF!</definedName>
    <definedName name="_xlnm._FilterDatabase" localSheetId="2" hidden="1">#REF!</definedName>
    <definedName name="_xlnm._FilterDatabase" localSheetId="3" hidden="1">#REF!</definedName>
    <definedName name="_xlnm._FilterDatabase" localSheetId="5" hidden="1">#REF!</definedName>
    <definedName name="_xlnm._FilterDatabase" localSheetId="6" hidden="1">#REF!</definedName>
    <definedName name="_xlnm._FilterDatabase" localSheetId="8" hidden="1">#REF!</definedName>
    <definedName name="_xlnm.Print_Area" localSheetId="3">'4 科目汇总表'!$A$1:$W$34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hp</author>
  </authors>
  <commentList>
    <comment ref="AI152" authorId="0">
      <text>
        <r>
          <rPr>
            <sz val="9"/>
            <rFont val="宋体"/>
            <charset val="134"/>
          </rPr>
          <t>应调减支出189万元，上级专款闽财教指〔2023〕074号下达189万元</t>
        </r>
      </text>
    </comment>
  </commentList>
</comments>
</file>

<file path=xl/sharedStrings.xml><?xml version="1.0" encoding="utf-8"?>
<sst xmlns="http://schemas.openxmlformats.org/spreadsheetml/2006/main" count="1956" uniqueCount="845">
  <si>
    <t>附件1</t>
  </si>
  <si>
    <t>2025年县本级一般公共预算收支平衡表</t>
  </si>
  <si>
    <t>单位：万元</t>
  </si>
  <si>
    <t>项   目</t>
  </si>
  <si>
    <t>年初预算数</t>
  </si>
  <si>
    <t>增减情况</t>
  </si>
  <si>
    <t>预算调整数</t>
  </si>
  <si>
    <t>备注</t>
  </si>
  <si>
    <t>一、一般公共预算总财力</t>
  </si>
  <si>
    <t>详见2025年县县本级统筹财力</t>
  </si>
  <si>
    <t>二、一般公共预算总支出</t>
  </si>
  <si>
    <t xml:space="preserve">   1.一般公共预算支出</t>
  </si>
  <si>
    <t xml:space="preserve">   2.债务还本支出</t>
  </si>
  <si>
    <t xml:space="preserve">   3.上解支出</t>
  </si>
  <si>
    <t xml:space="preserve">   4.调出资金（专项债券付息）</t>
  </si>
  <si>
    <t>三、财政收支平衡</t>
  </si>
  <si>
    <t>附件2</t>
  </si>
  <si>
    <t>2025年县本级一般公共预算财力预算调整表</t>
  </si>
  <si>
    <t>项     目</t>
  </si>
  <si>
    <t>2024年完成数</t>
  </si>
  <si>
    <t>与上年比增减额</t>
  </si>
  <si>
    <t>备 注</t>
  </si>
  <si>
    <t>年初预算 备注</t>
  </si>
  <si>
    <t>一、县级一般预算收入</t>
  </si>
  <si>
    <t>二、上级转移性支付补助收入</t>
  </si>
  <si>
    <t xml:space="preserve">   1.返还性收入</t>
  </si>
  <si>
    <t>所得税基数返还收入1264万元，成品油税费改革税收返还收入291万元，增值税税收返还收入1878万元，消费税税收返还收入181万元，增值税“五五分享”税收返还收入1347万元</t>
  </si>
  <si>
    <t xml:space="preserve">   2.均衡性转移支付补助收入</t>
  </si>
  <si>
    <t>闽财预指〔2024〕24号9797万元、龙财预〔2024〕3号187万元、闽财预指〔2025〕2号2698万元、闽财预指〔2025〕12号58万元</t>
  </si>
  <si>
    <t>闽财预指〔2023〕14号</t>
  </si>
  <si>
    <t xml:space="preserve">   3.调整工资和养老保险制度改革转移支付</t>
  </si>
  <si>
    <t>闽财预指〔2024〕26号18165万元</t>
  </si>
  <si>
    <t>闽财预指〔2023〕21号</t>
  </si>
  <si>
    <t xml:space="preserve">   4.津贴补贴转移支付</t>
  </si>
  <si>
    <t>闽财预指〔2024〕18号287万元、闽财预指〔2024〕25号7518万元</t>
  </si>
  <si>
    <t>闽财预指〔2023〕19号</t>
  </si>
  <si>
    <t xml:space="preserve">   5.农业转移人口市民化奖励资金</t>
  </si>
  <si>
    <t>闽财预指〔2024〕29号1254万元、闽财预指〔2025〕7号2万元</t>
  </si>
  <si>
    <t>闽财预指〔2023〕15号</t>
  </si>
  <si>
    <t xml:space="preserve">   6.县级基本财力保障机制奖补</t>
  </si>
  <si>
    <t>闽财预指〔2024〕28号20509万元、闽财预（2014）040号1818万元、闽财预指〔2024〕33号2487万元、闽财预指〔2025〕26号1835万元</t>
  </si>
  <si>
    <t>闽财预指〔2023〕32号17834万元、闽财预指〔2023〕30号2503万元、闽财预（2014）040号原“六挂六奖”补助基数1818万元</t>
  </si>
  <si>
    <t xml:space="preserve">   7.农村综合改革转移支付收入</t>
  </si>
  <si>
    <t>闽财预指〔2024〕16号2410万元、闽财预指〔2024〕17号52万元</t>
  </si>
  <si>
    <t>闽财预指〔2023〕15号、闽财农指〔2023〕87号</t>
  </si>
  <si>
    <t xml:space="preserve">   8.重点生态功能区转移支付收入</t>
  </si>
  <si>
    <t>闽财预指〔2024〕30号6340万元、闽财预指〔2025〕6号976万元</t>
  </si>
  <si>
    <t>闽财资环指〔2023〕40号、闽财预指〔2023〕28号</t>
  </si>
  <si>
    <t xml:space="preserve">   9.原中央苏区财力补助收入</t>
  </si>
  <si>
    <t>闽财预指〔2024〕20号1600万元</t>
  </si>
  <si>
    <t>闽财预指〔2023〕20号</t>
  </si>
  <si>
    <t xml:space="preserve">   10.贫困地区转移支付收入</t>
  </si>
  <si>
    <t>闽财预指〔2024〕23号1000万元</t>
  </si>
  <si>
    <t>闽财预指〔2023〕25号</t>
  </si>
  <si>
    <t xml:space="preserve">   11.公共安全补助</t>
  </si>
  <si>
    <t xml:space="preserve">   12.结算补助收入</t>
  </si>
  <si>
    <t xml:space="preserve">   13.减税降费和留抵退税转移支付收入</t>
  </si>
  <si>
    <t xml:space="preserve">   14.其他转移支付补助收入</t>
  </si>
  <si>
    <t>闽财预〔2012〕168号568万元、闽财农指〔2024〕88号1458万元</t>
  </si>
  <si>
    <t>闽财预指〔2023〕16号、闽财预指〔2023〕17号</t>
  </si>
  <si>
    <t>三、上年结转数</t>
  </si>
  <si>
    <t>四、债务转贷收入（新增债券）</t>
  </si>
  <si>
    <t>五、调入资金（基金调入）</t>
  </si>
  <si>
    <t>六、调入资金（专项债券付息）</t>
  </si>
  <si>
    <t>从政府性基金收入中调入12527万元平衡付息</t>
  </si>
  <si>
    <t>七、动用预算稳定调节基金</t>
  </si>
  <si>
    <t>县级财力合计</t>
  </si>
  <si>
    <t>附件3</t>
  </si>
  <si>
    <t>2025年县本级一般公共预算收入预算调整表</t>
  </si>
  <si>
    <t>预算科目</t>
  </si>
  <si>
    <t>完成年初预算
（%）</t>
  </si>
  <si>
    <t>2024年决算数</t>
  </si>
  <si>
    <t>比上年增减金额</t>
  </si>
  <si>
    <t>与2024年完成数比增减（%）</t>
  </si>
  <si>
    <t>一、地方一般公共预算收入</t>
  </si>
  <si>
    <t>（一）税收收入</t>
  </si>
  <si>
    <t xml:space="preserve">    1.增值税</t>
  </si>
  <si>
    <t xml:space="preserve">    2.企业所得税</t>
  </si>
  <si>
    <t xml:space="preserve">    3.个人所得税</t>
  </si>
  <si>
    <t xml:space="preserve">    4.资源税</t>
  </si>
  <si>
    <t xml:space="preserve">    5.城市维护建设税</t>
  </si>
  <si>
    <t xml:space="preserve">    6.房产税</t>
  </si>
  <si>
    <t xml:space="preserve">    7.印花税</t>
  </si>
  <si>
    <t xml:space="preserve">    8.城镇土地使用税</t>
  </si>
  <si>
    <t xml:space="preserve">    9.土地增值税</t>
  </si>
  <si>
    <t xml:space="preserve">    10.车船税</t>
  </si>
  <si>
    <t xml:space="preserve">    11.耕地占用税</t>
  </si>
  <si>
    <t xml:space="preserve">    12.契税</t>
  </si>
  <si>
    <t xml:space="preserve">    13.烟叶税</t>
  </si>
  <si>
    <t xml:space="preserve">    14.环保税</t>
  </si>
  <si>
    <t xml:space="preserve">    15.其他税收收入</t>
  </si>
  <si>
    <t>（二）非税收入</t>
  </si>
  <si>
    <t xml:space="preserve">    1.专项收入</t>
  </si>
  <si>
    <t xml:space="preserve">    2.行政事业性收费收入</t>
  </si>
  <si>
    <t xml:space="preserve">    3.罚没收入</t>
  </si>
  <si>
    <t xml:space="preserve">    4.国有资本经营收入</t>
  </si>
  <si>
    <t xml:space="preserve">    5.国有资源(资产)有偿使用收入</t>
  </si>
  <si>
    <t xml:space="preserve">    6.捐赠收入</t>
  </si>
  <si>
    <t xml:space="preserve">    7.政府住房基金收入</t>
  </si>
  <si>
    <t xml:space="preserve">    8.其他收入</t>
  </si>
  <si>
    <t>二、上划中央收入</t>
  </si>
  <si>
    <t>　  1.国内增值税</t>
  </si>
  <si>
    <t>　  2.消费税</t>
  </si>
  <si>
    <t>　  3.企业所得税</t>
  </si>
  <si>
    <t>　  4.个人所得税</t>
  </si>
  <si>
    <t xml:space="preserve">    5.车辆购置税</t>
  </si>
  <si>
    <t>一般公共预算收入合计</t>
  </si>
  <si>
    <t xml:space="preserve">   其中：1.税收收入</t>
  </si>
  <si>
    <t xml:space="preserve">       　2.非税收入</t>
  </si>
  <si>
    <t>附件4</t>
  </si>
  <si>
    <t>2025年县本级一般公共预算支出总量预算调整表</t>
  </si>
  <si>
    <t>功能科目编码</t>
  </si>
  <si>
    <t xml:space="preserve">功能科目名称 </t>
  </si>
  <si>
    <t>年初预算</t>
  </si>
  <si>
    <t>增减支情况</t>
  </si>
  <si>
    <t>合计</t>
  </si>
  <si>
    <t>基本支出</t>
  </si>
  <si>
    <t>项目支出</t>
  </si>
  <si>
    <t>基本支出合计</t>
  </si>
  <si>
    <t>人员经费</t>
  </si>
  <si>
    <t>商品和服务支出</t>
  </si>
  <si>
    <t>人员经费
小计</t>
  </si>
  <si>
    <t>工资福利</t>
  </si>
  <si>
    <t>对个人和家庭的补助</t>
  </si>
  <si>
    <t>一般公共服务支出</t>
  </si>
  <si>
    <t>国防支出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</si>
  <si>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</si>
  <si>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</si>
  <si>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</si>
  <si>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</si>
  <si>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</si>
  <si>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</si>
  <si>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</si>
  <si>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</si>
  <si>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</si>
  <si>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</si>
  <si>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</si>
  <si>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</si>
  <si>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</si>
  <si>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自然资源海洋气象等支出</t>
  </si>
  <si>
    <t>粮油物资储备支出</t>
  </si>
  <si>
    <t>灾害防治及应急管理支出</t>
  </si>
  <si>
    <t>预备费</t>
  </si>
  <si>
    <t>其他支出</t>
  </si>
  <si>
    <t>债务付息支出</t>
  </si>
  <si>
    <t>债务发行费用支出</t>
  </si>
  <si>
    <t>加：债务还本支出</t>
  </si>
  <si>
    <t>加：上解支出</t>
  </si>
  <si>
    <t>加：调出资金（专项债券付息）</t>
  </si>
  <si>
    <t>总计</t>
  </si>
  <si>
    <t>表1</t>
  </si>
  <si>
    <t>2024年预算内工资福利支出预算明细表</t>
  </si>
  <si>
    <t>序号</t>
  </si>
  <si>
    <t>财政内部机构</t>
  </si>
  <si>
    <t>单位类别</t>
  </si>
  <si>
    <t>单位编码</t>
  </si>
  <si>
    <t>单位名称</t>
  </si>
  <si>
    <t>支出功能分类</t>
  </si>
  <si>
    <t>年初预算
工资福利
总计</t>
  </si>
  <si>
    <t>工资福利支出（公务员、参公人员）</t>
  </si>
  <si>
    <t>工资福利支出（事业）</t>
  </si>
  <si>
    <t>社会保障性支出</t>
  </si>
  <si>
    <t>年初预算说明</t>
  </si>
  <si>
    <t>工资标识-工资统发</t>
  </si>
  <si>
    <t>工资标识-非工资项目</t>
  </si>
  <si>
    <t>养老保险 16%</t>
  </si>
  <si>
    <t>医疗保险  8%</t>
  </si>
  <si>
    <t>公务员医疗补助 6%</t>
  </si>
  <si>
    <t>工伤保险 0.2%</t>
  </si>
  <si>
    <t>生育保险 0.6%</t>
  </si>
  <si>
    <t>住房公积金 12%</t>
  </si>
  <si>
    <t>职业年金 8%</t>
  </si>
  <si>
    <t>小计</t>
  </si>
  <si>
    <t>机关参公在职人员基本工资</t>
  </si>
  <si>
    <t>机关参公在职人员津贴补贴</t>
  </si>
  <si>
    <t>机关参公在职人员乡镇工作补贴</t>
  </si>
  <si>
    <t>机关参公在职人员行业性津补贴</t>
  </si>
  <si>
    <r>
      <rPr>
        <b/>
        <sz val="9"/>
        <rFont val="宋体"/>
        <charset val="134"/>
      </rPr>
      <t>机关参公在职人员</t>
    </r>
    <r>
      <rPr>
        <b/>
        <sz val="9"/>
        <color rgb="FFFF0000"/>
        <rFont val="宋体"/>
        <charset val="134"/>
      </rPr>
      <t>基础绩效奖</t>
    </r>
    <r>
      <rPr>
        <b/>
        <sz val="9"/>
        <rFont val="宋体"/>
        <charset val="134"/>
      </rPr>
      <t>（财政保障部分）</t>
    </r>
  </si>
  <si>
    <t>机关参公在职人员年终一次性奖金</t>
  </si>
  <si>
    <t>人民警察工作日之外加班补贴</t>
  </si>
  <si>
    <t>编外长期聘用人员工资（含五险一金）</t>
  </si>
  <si>
    <t>机关参公未休年休假报酬</t>
  </si>
  <si>
    <t>机关参公在职人员年度考核奖（财政保障部分）</t>
  </si>
  <si>
    <t>其他工资福利支出</t>
  </si>
  <si>
    <t>事业单位在职人员基本工资</t>
  </si>
  <si>
    <t>事业单位在职人员津贴补贴</t>
  </si>
  <si>
    <t>事业单位在职人员基础性绩效工资</t>
  </si>
  <si>
    <t>事业单位在职人员乡镇工作补贴</t>
  </si>
  <si>
    <t>事业单位在职人员行业性津补贴</t>
  </si>
  <si>
    <r>
      <rPr>
        <b/>
        <sz val="9"/>
        <rFont val="宋体"/>
        <charset val="134"/>
      </rPr>
      <t>事业单位在职人员</t>
    </r>
    <r>
      <rPr>
        <b/>
        <sz val="9"/>
        <color rgb="FFFF0000"/>
        <rFont val="宋体"/>
        <charset val="134"/>
      </rPr>
      <t>奖励性绩效工资</t>
    </r>
  </si>
  <si>
    <t>定额补助</t>
  </si>
  <si>
    <r>
      <rPr>
        <b/>
        <sz val="9"/>
        <rFont val="宋体"/>
        <charset val="134"/>
      </rPr>
      <t>事业单位在职人员</t>
    </r>
    <r>
      <rPr>
        <b/>
        <sz val="9"/>
        <color rgb="FFFF0000"/>
        <rFont val="宋体"/>
        <charset val="134"/>
      </rPr>
      <t>基础绩效奖</t>
    </r>
    <r>
      <rPr>
        <b/>
        <sz val="9"/>
        <rFont val="宋体"/>
        <charset val="134"/>
      </rPr>
      <t>（财政保障部分）</t>
    </r>
  </si>
  <si>
    <t>事业单位在职人员年度考核奖（财政保障部分）</t>
  </si>
  <si>
    <t>三保目录：</t>
  </si>
  <si>
    <t>003001001001公检法司部门、003001001002其他行政单位</t>
  </si>
  <si>
    <t>003001003公务员规范津贴补贴</t>
  </si>
  <si>
    <t>003001009岗位津贴</t>
  </si>
  <si>
    <t>003001004公务员基础绩效奖</t>
  </si>
  <si>
    <t>003001002公务员年终一次性奖金</t>
  </si>
  <si>
    <t>003001001003 事业单位</t>
  </si>
  <si>
    <t>003001005事业单位绩效工资</t>
  </si>
  <si>
    <t>003001008在职工资附加性支出</t>
  </si>
  <si>
    <t>预算内工资福利支出合计</t>
  </si>
  <si>
    <t>05-行政事业股</t>
  </si>
  <si>
    <t>行政机关</t>
  </si>
  <si>
    <t>武平县人民代表大会常务委员会办公室</t>
  </si>
  <si>
    <t>2010101-行政运行</t>
  </si>
  <si>
    <t>事业核拨</t>
  </si>
  <si>
    <t>武平县人大常委会理论研究和代表服务中心</t>
  </si>
  <si>
    <t>2010150-事业运行</t>
  </si>
  <si>
    <t>中国人民政治协商会议福建省武平县委员会办公室</t>
  </si>
  <si>
    <t>武平县政协委员培训服务中心</t>
  </si>
  <si>
    <t>中国共产党武平县委员会办公室</t>
  </si>
  <si>
    <t>2013101-行政运行</t>
  </si>
  <si>
    <t>武平县县委县政府接待处</t>
  </si>
  <si>
    <t>武平县政策研究中心</t>
  </si>
  <si>
    <t>2013150-事业运行</t>
  </si>
  <si>
    <t>中共武平县委总值班室</t>
  </si>
  <si>
    <t>武平县保密技术服务中心</t>
  </si>
  <si>
    <t>武平县电子政务内网和密码技术中心</t>
  </si>
  <si>
    <t>武平县党建工作协调中心</t>
  </si>
  <si>
    <t>武平县海峡两岸交流基地服务中心</t>
  </si>
  <si>
    <t>中国共产党武平县委员会组织部</t>
  </si>
  <si>
    <t>2013201-行政运行</t>
  </si>
  <si>
    <t>年度考核奖17人减去巡办4人，合计13人*0.5万元/人=6.5万元</t>
  </si>
  <si>
    <t>武平县干部档案室</t>
  </si>
  <si>
    <t>武平县人才发展研究中心</t>
  </si>
  <si>
    <t>2013250-事业运行</t>
  </si>
  <si>
    <t>武平县党员服务中心</t>
  </si>
  <si>
    <t>中国共产党武平县委员会老干部局</t>
  </si>
  <si>
    <t>2013601-行政运行</t>
  </si>
  <si>
    <t>武平县老年人体育健身服务中心</t>
  </si>
  <si>
    <t>2013650-事业运行</t>
  </si>
  <si>
    <t>武平县老年大学</t>
  </si>
  <si>
    <t>2013603-机关服务</t>
  </si>
  <si>
    <t>武平县老干部活动中心</t>
  </si>
  <si>
    <t>武平县老干部人民调解服务中心</t>
  </si>
  <si>
    <t>武平县人民政府信访局</t>
  </si>
  <si>
    <t>2014001-行政运行</t>
  </si>
  <si>
    <t>武平县网络信访服务中心</t>
  </si>
  <si>
    <t>2010350-事业运行</t>
  </si>
  <si>
    <t>中国共产党武平县委县直机关工作委员会</t>
  </si>
  <si>
    <t>武平县直机关党建服务中心</t>
  </si>
  <si>
    <t>中共武平县委精神文明建设办公室</t>
  </si>
  <si>
    <t>武平县新时代文明实践中心</t>
  </si>
  <si>
    <t>武平县未成年人思想道德建设中心</t>
  </si>
  <si>
    <t>中国共产党武平县委员会宣传部</t>
  </si>
  <si>
    <t>2013301-行政运行</t>
  </si>
  <si>
    <t>额补助为电影公司养老保险定额补助</t>
  </si>
  <si>
    <t>武平县网络舆情中心</t>
  </si>
  <si>
    <t>2013350-事业运行</t>
  </si>
  <si>
    <t>中国共产党武平县委员会统一战线工作部</t>
  </si>
  <si>
    <t>2013401-行政运行</t>
  </si>
  <si>
    <t>武平县统战事务服务中心</t>
  </si>
  <si>
    <t>2013450-事业运行</t>
  </si>
  <si>
    <t>武平县法学研究与综治中心</t>
  </si>
  <si>
    <t>中国共产党武平县委员会政法委员会</t>
  </si>
  <si>
    <t>中国共产党武平县纪律检查委员会</t>
  </si>
  <si>
    <t>2011101-行政运行</t>
  </si>
  <si>
    <t>其他工资福利30万元是监察协作看护辅警补贴</t>
  </si>
  <si>
    <t>武平县廉政警示教育中心</t>
  </si>
  <si>
    <t>2011150-事业运行</t>
  </si>
  <si>
    <t>中共武平县委机构编制委员会办公室</t>
  </si>
  <si>
    <t>武平县事业单位登记管理局</t>
  </si>
  <si>
    <t>武平县机构编制信息中心</t>
  </si>
  <si>
    <t>武平县政务和公益机构域名注册中心</t>
  </si>
  <si>
    <t>武平县档案馆</t>
  </si>
  <si>
    <t>2012601-行政运行</t>
  </si>
  <si>
    <t>武平县档案咨询服务中心</t>
  </si>
  <si>
    <t>2012603-机关服务</t>
  </si>
  <si>
    <t>中共武平县委党史和地方志研究室</t>
  </si>
  <si>
    <t>06-经济发展股</t>
  </si>
  <si>
    <t>武平县发展和改革局</t>
  </si>
  <si>
    <t>2010401-行政运行</t>
  </si>
  <si>
    <t>武平县项目服务中心</t>
  </si>
  <si>
    <t>2010450-事业运行</t>
  </si>
  <si>
    <t>武平县价格认证中心</t>
  </si>
  <si>
    <t>武平县粮食流通服务中心</t>
  </si>
  <si>
    <t>武平县苏区振兴发展服务中心</t>
  </si>
  <si>
    <t>武平县第三产业发展服务中心</t>
  </si>
  <si>
    <t>武平县公安机关服务中心</t>
  </si>
  <si>
    <t>武平县反诈骗中心</t>
  </si>
  <si>
    <t>02-预算股</t>
  </si>
  <si>
    <t>武平县财政局</t>
  </si>
  <si>
    <t>2010601-行政运行</t>
  </si>
  <si>
    <t>武平县财政国库支付中心</t>
  </si>
  <si>
    <t>武平县财政投资评审中心</t>
  </si>
  <si>
    <t>武平县乡镇财政服务中心</t>
  </si>
  <si>
    <t>武平县国资金融中心</t>
  </si>
  <si>
    <t>2010650-事业运行</t>
  </si>
  <si>
    <t>武平县预算绩效评价中心</t>
  </si>
  <si>
    <t>武平县资金统筹服务中心</t>
  </si>
  <si>
    <t>武平县审计局</t>
  </si>
  <si>
    <t>2010801-行政运行</t>
  </si>
  <si>
    <t>武平县审计举报中心</t>
  </si>
  <si>
    <t>2010850-事业运行</t>
  </si>
  <si>
    <t>武平县固定资产投资审计中心</t>
  </si>
  <si>
    <t>武平县乡镇审计中心</t>
  </si>
  <si>
    <t>武平县电子数据审计服务中心</t>
  </si>
  <si>
    <t>武平县统计局</t>
  </si>
  <si>
    <t>2010501-行政运行</t>
  </si>
  <si>
    <t>武平县城市社会经济调查队</t>
  </si>
  <si>
    <t>武平县农村社会经济调查队</t>
  </si>
  <si>
    <t>武平县统计局普查中心</t>
  </si>
  <si>
    <t>武平县统计服务中心</t>
  </si>
  <si>
    <t>2010550-事业运行</t>
  </si>
  <si>
    <t>武平县市场监督管理局</t>
  </si>
  <si>
    <t>2013801-行政运行</t>
  </si>
  <si>
    <t>武平县不锈钢技术研发中心</t>
  </si>
  <si>
    <t>2013850-事业运行</t>
  </si>
  <si>
    <t>武平县知识产权信息服务中心</t>
  </si>
  <si>
    <t>武平县质量计量检验检测中心</t>
  </si>
  <si>
    <t>武平县人民政府办公室</t>
  </si>
  <si>
    <t>2010301-行政运行</t>
  </si>
  <si>
    <t>武平县机关事务服务中心</t>
  </si>
  <si>
    <t>武平县大数据服务中心</t>
  </si>
  <si>
    <t>武平县效能建设服务中心</t>
  </si>
  <si>
    <t>武平县发展研究中心</t>
  </si>
  <si>
    <t>08-企业外经股</t>
  </si>
  <si>
    <t>武平县行政服务中心管理委员会</t>
  </si>
  <si>
    <t>武平县行政服务保障中心</t>
  </si>
  <si>
    <t>武平高新技术产业园区管理委员会</t>
  </si>
  <si>
    <t>2011301-行政运行</t>
  </si>
  <si>
    <t>武平高新技术产业园区规划发展中心</t>
  </si>
  <si>
    <t>2011350-事业运行</t>
  </si>
  <si>
    <t>武平县商务局</t>
  </si>
  <si>
    <t>武平县招商服务中心</t>
  </si>
  <si>
    <t>武平县商务行政执法大队</t>
  </si>
  <si>
    <t>武平县农村电子商务服务中心</t>
  </si>
  <si>
    <t>武平县总工会</t>
  </si>
  <si>
    <t>2012901-行政运行</t>
  </si>
  <si>
    <t>其他工资福利支出是指公务员基础绩效奖</t>
  </si>
  <si>
    <t>中国共产主义青年团武平县委员会</t>
  </si>
  <si>
    <t>武平县青少年宫</t>
  </si>
  <si>
    <t>2012950-事业运行</t>
  </si>
  <si>
    <t>武平县妇女联合会</t>
  </si>
  <si>
    <t>武平县妇女儿童活动中心</t>
  </si>
  <si>
    <t>武平县工商业联合会</t>
  </si>
  <si>
    <t>2012801-行政运行</t>
  </si>
  <si>
    <t>武平县国际贸易促进服务中心</t>
  </si>
  <si>
    <t>2012850-事业运行</t>
  </si>
  <si>
    <t>武平县关心下一代工作委员会</t>
  </si>
  <si>
    <t>武平县文学艺术界联合会</t>
  </si>
  <si>
    <t>武平县刘亚楼文学院</t>
  </si>
  <si>
    <t>武平县归国华侨联合会</t>
  </si>
  <si>
    <t>武平县侨联服务中心</t>
  </si>
  <si>
    <t>武平县人民政府平川街道办事处</t>
  </si>
  <si>
    <t>武平县平川街道社区建设发展中心</t>
  </si>
  <si>
    <t>武平县城厢镇人民政府</t>
  </si>
  <si>
    <t>武平县城厢镇乡村振兴服务中心</t>
  </si>
  <si>
    <t>武平县万安镇人民政府</t>
  </si>
  <si>
    <t>武平县万安镇乡村振兴服务中心</t>
  </si>
  <si>
    <t>武平县东留镇人民政府</t>
  </si>
  <si>
    <t>武平县东留镇乡村振兴服务中心</t>
  </si>
  <si>
    <t>武平县中山镇人民政府</t>
  </si>
  <si>
    <t>武平县中山镇乡村振兴服务中心</t>
  </si>
  <si>
    <t>武平县民主乡人民政府</t>
  </si>
  <si>
    <t>武平县民主乡乡村振兴服务中心</t>
  </si>
  <si>
    <t>武平县下坝乡人民政府</t>
  </si>
  <si>
    <t>武平县下坝乡乡村振兴服务中心</t>
  </si>
  <si>
    <t>武平县中赤镇人民政府</t>
  </si>
  <si>
    <t>武平县中赤镇乡村振兴服务中心</t>
  </si>
  <si>
    <t>武平县岩前镇人民政府</t>
  </si>
  <si>
    <t>武平县岩前镇乡村振兴服务中心</t>
  </si>
  <si>
    <t>武平县象洞镇人民政府</t>
  </si>
  <si>
    <t>武平县象洞镇乡村振兴服务中心</t>
  </si>
  <si>
    <t>武平县十方镇人民政府</t>
  </si>
  <si>
    <t>武平县十方镇乡村振兴服务中心</t>
  </si>
  <si>
    <t>武平县武东镇人民政府</t>
  </si>
  <si>
    <t>武平县武东镇乡村振兴服务中心</t>
  </si>
  <si>
    <t>武平县中堡镇人民政府</t>
  </si>
  <si>
    <t>武平县中堡镇乡村振兴服务中心</t>
  </si>
  <si>
    <t>武平县永平镇人民政府</t>
  </si>
  <si>
    <t>武平县永平镇乡村振兴服务中心</t>
  </si>
  <si>
    <t>武平县桃溪镇人民政府</t>
  </si>
  <si>
    <t>武平县桃溪镇乡村振兴服务中心</t>
  </si>
  <si>
    <t>武平县大禾镇人民政府</t>
  </si>
  <si>
    <t>武平县大禾镇乡村振兴服务中心</t>
  </si>
  <si>
    <t>武平县湘店镇人民政府</t>
  </si>
  <si>
    <t>武平县湘店镇乡村振兴服务中心</t>
  </si>
  <si>
    <t>201一般公共预算支出</t>
  </si>
  <si>
    <t>武平县公安局</t>
  </si>
  <si>
    <t>2040201-行政运行</t>
  </si>
  <si>
    <t>武平县公安局交通警察大队</t>
  </si>
  <si>
    <t>其他工资福利支出是指调委会人员工资</t>
  </si>
  <si>
    <t>武平县看守所</t>
  </si>
  <si>
    <t>武平县司法局</t>
  </si>
  <si>
    <t>2040601-行政运行</t>
  </si>
  <si>
    <t>编外长期聘用人员工资（含五险一金）：含22人社工工资及医疗纠纷调委会工资。</t>
  </si>
  <si>
    <t>事业自给</t>
  </si>
  <si>
    <t>福建省武平县公证处</t>
  </si>
  <si>
    <t>2040650-事业运行</t>
  </si>
  <si>
    <t>武平县法律援助服务中心</t>
  </si>
  <si>
    <t>武平县社区矫正中心</t>
  </si>
  <si>
    <t>中国人民解放军福建省武平县人民武装部</t>
  </si>
  <si>
    <t>2049999-其他公共安全支出</t>
  </si>
  <si>
    <t>204公共安全支出</t>
  </si>
  <si>
    <t>中国共产党武平县委员会党校</t>
  </si>
  <si>
    <t>2050802-干部教育</t>
  </si>
  <si>
    <t>武平县教育局</t>
  </si>
  <si>
    <t>2050101-行政运行</t>
  </si>
  <si>
    <t>其他工资福利支出2105.84：代课教师补贴300万，工会定额补助30万，保安和校医工资913.464万(0.332*221*12+33)，中小学会计人员工资48万，乡村教师补贴642.38万，人才绩效112万；教育强市108万（总校制60万、县级名校长12万、县级名师36万）。基础性绩效奖和考核奖16889.25万元（含阳光绩效）</t>
  </si>
  <si>
    <t>2050199-其他教育管理事务支出</t>
  </si>
  <si>
    <t>非义务教育</t>
  </si>
  <si>
    <t>福建省武平县第一中学</t>
  </si>
  <si>
    <t>2050204-高中教育</t>
  </si>
  <si>
    <t>福建省武平县第二中学</t>
  </si>
  <si>
    <t>义务教育</t>
  </si>
  <si>
    <t>武平县实验小学</t>
  </si>
  <si>
    <t>2050202-小学教育</t>
  </si>
  <si>
    <t>武平县教师进修学校附属小学</t>
  </si>
  <si>
    <t>福建省武平县教师进修学校</t>
  </si>
  <si>
    <t>2050801-教师进修</t>
  </si>
  <si>
    <t>武平县特殊教育学校</t>
  </si>
  <si>
    <t>2050701-特殊学校教育</t>
  </si>
  <si>
    <t>其他工资福利支出指特校提高20%绩效工资总量</t>
  </si>
  <si>
    <t>武平县下坝中心学校</t>
  </si>
  <si>
    <t>2050201-学前教育</t>
  </si>
  <si>
    <t>其他工资福利支出指食堂人员工资</t>
  </si>
  <si>
    <t>福建省武平职业中专学校</t>
  </si>
  <si>
    <t>2050302-中等职业教育</t>
  </si>
  <si>
    <t>福建省武平县大禾中学</t>
  </si>
  <si>
    <t>2050203-初中教育</t>
  </si>
  <si>
    <t>武平县大禾中心学校</t>
  </si>
  <si>
    <t>福建广播电视大学武平县工作站</t>
  </si>
  <si>
    <t>2050501-广播电视学校</t>
  </si>
  <si>
    <t>福建省武平县中赤中学</t>
  </si>
  <si>
    <t>武平县中赤中心学校</t>
  </si>
  <si>
    <t>武平县中堡中学</t>
  </si>
  <si>
    <t>福建省武平县湘店中学</t>
  </si>
  <si>
    <t>武平县民主中心学校</t>
  </si>
  <si>
    <t>武平县中堡中心学校</t>
  </si>
  <si>
    <t>武平县十方中心学校</t>
  </si>
  <si>
    <t>福建省武平县十方中学</t>
  </si>
  <si>
    <t>武平县教师进修学校附属学校</t>
  </si>
  <si>
    <t>武平县实验中学崇文校区</t>
  </si>
  <si>
    <t>武平县东留中心学校</t>
  </si>
  <si>
    <t>武平县东留初级中学</t>
  </si>
  <si>
    <t>福建省武平县武东中学</t>
  </si>
  <si>
    <t>武平县武东中心学校</t>
  </si>
  <si>
    <t>武平县教师进修学校第二附属小学</t>
  </si>
  <si>
    <t>武平县第二实验小学</t>
  </si>
  <si>
    <t>福建省武平县万安中学</t>
  </si>
  <si>
    <t>武平县万安中心学校</t>
  </si>
  <si>
    <t>福建省武平县桃溪中学</t>
  </si>
  <si>
    <t>武平县桃溪中心学校</t>
  </si>
  <si>
    <t>武平县实验幼儿园</t>
  </si>
  <si>
    <t>武平县第三中学</t>
  </si>
  <si>
    <t>武平县湘店中心学校</t>
  </si>
  <si>
    <t>武平县永平中心学校</t>
  </si>
  <si>
    <t>福建省武平县帽村初级中学</t>
  </si>
  <si>
    <t>福建省武平县中山中学</t>
  </si>
  <si>
    <t>武平县中山中心学校</t>
  </si>
  <si>
    <t>福建省武平县象洞初级中学</t>
  </si>
  <si>
    <t>武平县象洞中心学校</t>
  </si>
  <si>
    <t>福建省武平县岩前中学</t>
  </si>
  <si>
    <t>武平县岩前中心学校</t>
  </si>
  <si>
    <t>武平县中小学生社会实践基地学校</t>
  </si>
  <si>
    <t>2050299-其他普通教育支出</t>
  </si>
  <si>
    <t>武平县实验中学</t>
  </si>
  <si>
    <t>武平县第二实验幼儿园</t>
  </si>
  <si>
    <t>武平县平川幼儿园</t>
  </si>
  <si>
    <t>武平县刘亚楼红军小学</t>
  </si>
  <si>
    <t>武平县文山幼儿园</t>
  </si>
  <si>
    <t>武平县鼓楼幼儿园</t>
  </si>
  <si>
    <t>武平县第三实验小学</t>
  </si>
  <si>
    <t>武平县碧水幼儿园</t>
  </si>
  <si>
    <t>武平县教师进修学校附属小学集文校区</t>
  </si>
  <si>
    <t>武平县蓝天幼儿园</t>
  </si>
  <si>
    <t>武平县启文幼儿园</t>
  </si>
  <si>
    <t>武平县电化教育中心</t>
  </si>
  <si>
    <t>武平县招生考试中心</t>
  </si>
  <si>
    <t>205教育支出</t>
  </si>
  <si>
    <t>武平县工业信息化和科学技术局</t>
  </si>
  <si>
    <t>2060101-行政运行</t>
  </si>
  <si>
    <t>武平县科技情报研究所</t>
  </si>
  <si>
    <t>2060199-其他科学技术管理事务支出</t>
  </si>
  <si>
    <t>武平县中小企业服务中心</t>
  </si>
  <si>
    <t>武平县稀土产业发展服务中心</t>
  </si>
  <si>
    <t>武平县节能服务中心</t>
  </si>
  <si>
    <t>武平县军民融合项目服务中心</t>
  </si>
  <si>
    <t>福建省武平县科学技术协会</t>
  </si>
  <si>
    <t>2060701-机构运行</t>
  </si>
  <si>
    <t>武平县科技馆</t>
  </si>
  <si>
    <t>206科学技术支出</t>
  </si>
  <si>
    <t>武平县文化体育和旅游局</t>
  </si>
  <si>
    <t>2070101-行政运行</t>
  </si>
  <si>
    <t>武平县图书馆</t>
  </si>
  <si>
    <t>2070104-图书馆</t>
  </si>
  <si>
    <t>事业差额</t>
  </si>
  <si>
    <t>武平县汉剧艺术传承保护中心</t>
  </si>
  <si>
    <t>2070107-艺术表演团体</t>
  </si>
  <si>
    <t>定额补助：编内人员工资及基础绩效奖等118.44万元，48名劳务派遣人员工资107.85万元（33人12月，15人6个月），五险一金37.68万元。职业年金7.04万元，养老保险10.24万元总计281.25万元。</t>
  </si>
  <si>
    <t>武平县文化馆</t>
  </si>
  <si>
    <t>2070109-群众文化</t>
  </si>
  <si>
    <t>武平县文化市场综合执法大队(参公)</t>
  </si>
  <si>
    <t>2070112-文化和旅游市场管理</t>
  </si>
  <si>
    <t>武平县文化市场综合执法大队(事业)</t>
  </si>
  <si>
    <t>武平县全域旅游服务中心(参公)</t>
  </si>
  <si>
    <t>2070114-文化和旅游管理事务</t>
  </si>
  <si>
    <t>武平县体育中心</t>
  </si>
  <si>
    <t>2070199-其他文化和旅游支出</t>
  </si>
  <si>
    <t>武平县文物保护服务中心</t>
  </si>
  <si>
    <t>武平县全域旅游服务中心(事业)</t>
  </si>
  <si>
    <t>福建省武平县博物馆</t>
  </si>
  <si>
    <t>2070205-博物馆</t>
  </si>
  <si>
    <t>武平县少年儿童体育学校</t>
  </si>
  <si>
    <t>2070306-体育训练</t>
  </si>
  <si>
    <t>武平县融媒体中心</t>
  </si>
  <si>
    <t>2070899-其他广播电视支出</t>
  </si>
  <si>
    <t>其他工资福利支出为艰苦高山补贴、职业年金是钟干龙职业年金。</t>
  </si>
  <si>
    <t>武平县兴贤坊传统文化街区服务中心</t>
  </si>
  <si>
    <t>2079999-其他文化旅游体育与传媒支出</t>
  </si>
  <si>
    <t>207文化旅游体育与传媒支出</t>
  </si>
  <si>
    <t>10-社保股</t>
  </si>
  <si>
    <t>武平县人力资源和社会保障局</t>
  </si>
  <si>
    <t>2080101-行政运行</t>
  </si>
  <si>
    <t>武平县退休干部管理办公室</t>
  </si>
  <si>
    <t>武平县劳动人事争议仲裁院</t>
  </si>
  <si>
    <t>2080105-劳动保障监察</t>
  </si>
  <si>
    <t>武平县劳动保障监察大队</t>
  </si>
  <si>
    <t>武平县公共就业和人才服务中心</t>
  </si>
  <si>
    <t>2080106-就业管理事务</t>
  </si>
  <si>
    <t>武平县机关事业单位社会保险中心</t>
  </si>
  <si>
    <t>2080109-社会保险经办机构</t>
  </si>
  <si>
    <t>武平县城乡居民社会养老保险中心</t>
  </si>
  <si>
    <t>武平县民政局</t>
  </si>
  <si>
    <t>2080201-行政运行</t>
  </si>
  <si>
    <t>派遣人员=（1200+1019.07）*4人*12个月=106515.36元。</t>
  </si>
  <si>
    <t>武平县社会福利中心</t>
  </si>
  <si>
    <t>2081005-社会福利事业单位</t>
  </si>
  <si>
    <t>武平县社区养老服务中心</t>
  </si>
  <si>
    <t>武平县慈善捐助服务中心</t>
  </si>
  <si>
    <t>武平县婚姻登记服务中心</t>
  </si>
  <si>
    <t>武平县救助服务中心</t>
  </si>
  <si>
    <t>武平县救助申请家庭经济状况核对中心</t>
  </si>
  <si>
    <t>福建省武平县残疾人联合会</t>
  </si>
  <si>
    <t>2081101-行政运行</t>
  </si>
  <si>
    <t>福建省武平县残疾人就业指导中心</t>
  </si>
  <si>
    <t>2081103-机关服务</t>
  </si>
  <si>
    <t>武平县红十字会</t>
  </si>
  <si>
    <t>2081601-行政运行</t>
  </si>
  <si>
    <t>武平县退役军人事务局</t>
  </si>
  <si>
    <t>2082801-行政运行</t>
  </si>
  <si>
    <t>武平县退役军人服务中心</t>
  </si>
  <si>
    <t>2082850-事业运行</t>
  </si>
  <si>
    <t>武平县烈士纪念设施保护中心</t>
  </si>
  <si>
    <t>208社会保障和就业支出</t>
  </si>
  <si>
    <t>武平县卫生健康局</t>
  </si>
  <si>
    <t>2100101-行政运行</t>
  </si>
  <si>
    <t>武平县流动人口计划生育管理站</t>
  </si>
  <si>
    <t>武平县基层卫技人员服务中心</t>
  </si>
  <si>
    <t>2100103-机关服务</t>
  </si>
  <si>
    <t>武平县突发公共卫生事件应急服务中心</t>
  </si>
  <si>
    <t>武平县爱国卫生服务中心</t>
  </si>
  <si>
    <t>武平县卫生进修学校</t>
  </si>
  <si>
    <t>武平县医院</t>
  </si>
  <si>
    <t>2100201-综合医院</t>
  </si>
  <si>
    <t>其他工资福利支出为领导交办件</t>
  </si>
  <si>
    <t>武平县妇幼保健院</t>
  </si>
  <si>
    <t>2100206-妇幼保健医院</t>
  </si>
  <si>
    <t>武平县总医院</t>
  </si>
  <si>
    <t>2100299-其他公立医院支出</t>
  </si>
  <si>
    <t>总院院长总会年薪</t>
  </si>
  <si>
    <t>武平县城区社区卫生服务中心</t>
  </si>
  <si>
    <t>2100301-城市社区卫生机构</t>
  </si>
  <si>
    <t>武平县中堡中心卫生院</t>
  </si>
  <si>
    <t>2100302-乡镇卫生院</t>
  </si>
  <si>
    <t>武平县武东卫生院</t>
  </si>
  <si>
    <t>武平县象洞卫生院</t>
  </si>
  <si>
    <t>武平县万安卫生院</t>
  </si>
  <si>
    <t>武平县下坝卫生院</t>
  </si>
  <si>
    <t>武平县中赤卫生院</t>
  </si>
  <si>
    <t>武平县民主卫生院</t>
  </si>
  <si>
    <t>武平县中山中心卫生院</t>
  </si>
  <si>
    <t>武平县东留卫生院</t>
  </si>
  <si>
    <t>武平县岩前中心卫生院</t>
  </si>
  <si>
    <t>武平县十方中心卫生院</t>
  </si>
  <si>
    <t>武平县湘店卫生院</t>
  </si>
  <si>
    <t>武平县桃溪中心卫生院</t>
  </si>
  <si>
    <t>武平县永平卫生院</t>
  </si>
  <si>
    <t>武平县大禾卫生院</t>
  </si>
  <si>
    <t>2100305-乡镇卫生院</t>
  </si>
  <si>
    <t>武平县疾病预防控制中心</t>
  </si>
  <si>
    <t>2100401-疾病预防控制机构</t>
  </si>
  <si>
    <t>武平县卫生健康监督所</t>
  </si>
  <si>
    <t>2100402-卫生监督机构</t>
  </si>
  <si>
    <t>武平县计划生育协会</t>
  </si>
  <si>
    <t>2100716-计划生育机构</t>
  </si>
  <si>
    <t>210卫生健康支出</t>
  </si>
  <si>
    <t>武平县城市管理局</t>
  </si>
  <si>
    <t>2120104-城管执法</t>
  </si>
  <si>
    <t>劳务派遣同工同酬125095.7*12=150.11484万元。协管工资（1500+1019.07）*12*107=323.4485万元。其他工资福利133*1.2=159.6万元。133*800*12=127.68万元。</t>
  </si>
  <si>
    <t>武平县住房和城乡建设局</t>
  </si>
  <si>
    <t>2120101-行政运行</t>
  </si>
  <si>
    <t>武平县城市管理综合执法大队</t>
  </si>
  <si>
    <t>武平县公用事业收费服务所</t>
  </si>
  <si>
    <t>武平县物业服务中心</t>
  </si>
  <si>
    <t>武平县建设工程造价站</t>
  </si>
  <si>
    <t>2120199-其他城乡社区管理事务支出</t>
  </si>
  <si>
    <t>武平县住房保障站</t>
  </si>
  <si>
    <t>武平县房屋征收补偿站</t>
  </si>
  <si>
    <t>武平县市政维护所</t>
  </si>
  <si>
    <t>武平县村镇建设站</t>
  </si>
  <si>
    <t>2120201-城乡社区规划与管理</t>
  </si>
  <si>
    <t>武平县环境卫生站</t>
  </si>
  <si>
    <t>2120501-城乡社区环境卫生</t>
  </si>
  <si>
    <t>劳务派遣{（2000*6+1500*11+1200*6）+1019.07*23}*12=70.9663</t>
  </si>
  <si>
    <t>武平县园林所</t>
  </si>
  <si>
    <t>劳务派遣人员支出（1200+1019.07）*3*12=79887</t>
  </si>
  <si>
    <t>武平县建设工程质量安全站</t>
  </si>
  <si>
    <t>2120601-建设市场管理与监督</t>
  </si>
  <si>
    <t>212城乡社区支出</t>
  </si>
  <si>
    <t>11-农业农村股</t>
  </si>
  <si>
    <t>武平县农业农村局</t>
  </si>
  <si>
    <t>2130101-行政运行</t>
  </si>
  <si>
    <t>武平县农业机械推广站</t>
  </si>
  <si>
    <t>武平县农业综合执法大队</t>
  </si>
  <si>
    <t>2130101-行政运行、2130104-事业运行</t>
  </si>
  <si>
    <t>武平县农业技术推广站</t>
  </si>
  <si>
    <t>2130104-事业运行</t>
  </si>
  <si>
    <t>武平县农村合作经济经营服务中心</t>
  </si>
  <si>
    <t>武平县植保植检站</t>
  </si>
  <si>
    <t>武平县土壤肥料和生态能源技术服务站</t>
  </si>
  <si>
    <t>武平县经济作物技术推广站</t>
  </si>
  <si>
    <t>武平县农产品质量检验检测站</t>
  </si>
  <si>
    <t>武平县小额信贷扶贫中心</t>
  </si>
  <si>
    <t>武平县农村劳务开发服务中心</t>
  </si>
  <si>
    <t>武平县畜牧技术推广站</t>
  </si>
  <si>
    <t>武平县水产技术推广站</t>
  </si>
  <si>
    <t>武平县动物疫病预防控制中心</t>
  </si>
  <si>
    <t>武平县城关畜牧兽医水产站</t>
  </si>
  <si>
    <t>武平县农田建设中心</t>
  </si>
  <si>
    <t>武平县乡村振兴服务中心</t>
  </si>
  <si>
    <t>武平县现代农业发展服务中心</t>
  </si>
  <si>
    <t>07-资环股</t>
  </si>
  <si>
    <t>武平县林业局</t>
  </si>
  <si>
    <t>2130201-行政运行</t>
  </si>
  <si>
    <t>福建梁野山国家级自然保护区管理局</t>
  </si>
  <si>
    <t>武平县中山河国家湿地公园管理处</t>
  </si>
  <si>
    <t>2130203-机关服务</t>
  </si>
  <si>
    <t>武平县林业执法大队</t>
  </si>
  <si>
    <t>武平县林业产业服务中心</t>
  </si>
  <si>
    <t>武平县护林站</t>
  </si>
  <si>
    <t>职业年金周巧莲,钟声翔职业年金</t>
  </si>
  <si>
    <t>武平县森林资源站</t>
  </si>
  <si>
    <t>武平县森林植物检疫站</t>
  </si>
  <si>
    <t>武平县捷文生态林业发展中心</t>
  </si>
  <si>
    <t>武平县乡镇林业工作站</t>
  </si>
  <si>
    <t>武平县林长服务中心</t>
  </si>
  <si>
    <t>武平县森林资源资产评估中心</t>
  </si>
  <si>
    <t>2130204-事业机构</t>
  </si>
  <si>
    <t>武平县水利局</t>
  </si>
  <si>
    <t>2130301-行政运行</t>
  </si>
  <si>
    <t>武平县水利水电工程移民发展中心</t>
  </si>
  <si>
    <t>2130303-机关服务</t>
  </si>
  <si>
    <t>武平县水土保持委员会办公室</t>
  </si>
  <si>
    <t>武平县水利水电服务中心</t>
  </si>
  <si>
    <t>武平县水政监察大队</t>
  </si>
  <si>
    <t>武平县河湖服务中心</t>
  </si>
  <si>
    <t>武平县六甲水库工作站</t>
  </si>
  <si>
    <t>2130399-其他水利支出</t>
  </si>
  <si>
    <t>武平县捷文水库工作站</t>
  </si>
  <si>
    <t>213农林水支出</t>
  </si>
  <si>
    <t>武平县交通运输局</t>
  </si>
  <si>
    <t>2140101-行政运行</t>
  </si>
  <si>
    <t>武平县运输管理所</t>
  </si>
  <si>
    <t>武平县农村公路发展服务中心</t>
  </si>
  <si>
    <t>2140199-其他公路水路运输支出</t>
  </si>
  <si>
    <t>武平县农村公路养护所</t>
  </si>
  <si>
    <t>武平县铁路建设发展中心</t>
  </si>
  <si>
    <t>2140299-其他铁路运输支出</t>
  </si>
  <si>
    <t>武平县道路交通事故社会救助基金服务中心</t>
  </si>
  <si>
    <t>2149999-其他交通运输支出</t>
  </si>
  <si>
    <t>武平县交通综合行政执法大队</t>
  </si>
  <si>
    <t>214交通预算支出</t>
  </si>
  <si>
    <t>武平县供销合作社联合社</t>
  </si>
  <si>
    <t>2160201-行政运行</t>
  </si>
  <si>
    <t>武平县农民合作社发展服务中心</t>
  </si>
  <si>
    <t>2160250-事业运行</t>
  </si>
  <si>
    <t>216商业服务业等支出</t>
  </si>
  <si>
    <t>武平县自然资源局</t>
  </si>
  <si>
    <t>2200101-行政运行</t>
  </si>
  <si>
    <t>武平县自然资源综合执法大队</t>
  </si>
  <si>
    <t>武平县乡镇自然资源所</t>
  </si>
  <si>
    <t>武平县耕地保护中心</t>
  </si>
  <si>
    <t>2200150-事业运行</t>
  </si>
  <si>
    <t>武平县土地收购储备中心</t>
  </si>
  <si>
    <t>武平县不动产登记中心</t>
  </si>
  <si>
    <t>武平县土地征收与补偿服务中心</t>
  </si>
  <si>
    <t>武平县矿产品流通服务中心</t>
  </si>
  <si>
    <t>武平县地质灾害防治中心</t>
  </si>
  <si>
    <t>武平县国土空间规划服务中心</t>
  </si>
  <si>
    <t>福建省武平县气象局</t>
  </si>
  <si>
    <t>2200504-气象事业机构</t>
  </si>
  <si>
    <t>参公人员津补贴11.5万元、事业人员基础性绩效8.17万元、事业人员奖励性绩效4.9万元、社会保障10.52万元（基数取地方工资部分）合计35.09万元。</t>
  </si>
  <si>
    <t>220自然资源还有气象等支出</t>
  </si>
  <si>
    <t>武平县应急管理局</t>
  </si>
  <si>
    <t>2240101-行政运行</t>
  </si>
  <si>
    <t>武平县人民政府防汛抗旱指挥部办公室</t>
  </si>
  <si>
    <t>武平县安全生产监察大队</t>
  </si>
  <si>
    <t>武平县森林防火指挥部办公室</t>
  </si>
  <si>
    <t>武平县防震减灾中心</t>
  </si>
  <si>
    <t>2240150-事业运行</t>
  </si>
  <si>
    <t>武平县应急救援中心</t>
  </si>
  <si>
    <t>武平县应急救援宣传教育中心</t>
  </si>
  <si>
    <t>武平县重大危险源监控中心</t>
  </si>
  <si>
    <t>武平县消防救援大队</t>
  </si>
  <si>
    <t>2240204-消防应急救援</t>
  </si>
  <si>
    <t>武平县煤炭行业服务中心</t>
  </si>
  <si>
    <t>2240450-事业运行</t>
  </si>
  <si>
    <t>224灾害防治及应急管理支出</t>
  </si>
  <si>
    <t>附件5</t>
  </si>
  <si>
    <t>2025年县本级政府性基金收支预算平衡表</t>
  </si>
  <si>
    <t>单位：万元　</t>
  </si>
  <si>
    <t>2025年初预算数</t>
  </si>
  <si>
    <t>一、收入合计</t>
  </si>
  <si>
    <t xml:space="preserve">  1.县本级政府性基金收入</t>
  </si>
  <si>
    <t xml:space="preserve">  2.债务转贷收入（专项债券）</t>
  </si>
  <si>
    <t xml:space="preserve">  3.债务转贷收入（再融资债券）</t>
  </si>
  <si>
    <t xml:space="preserve">  4.上年结转</t>
  </si>
  <si>
    <t xml:space="preserve">  5.调入资金</t>
  </si>
  <si>
    <t>二、支出合计</t>
  </si>
  <si>
    <t xml:space="preserve">  1.政府性基金支出</t>
  </si>
  <si>
    <t xml:space="preserve">  2.债券还本支出</t>
  </si>
  <si>
    <t xml:space="preserve">  3.上解支出</t>
  </si>
  <si>
    <t xml:space="preserve">  4.调出资金</t>
  </si>
  <si>
    <t xml:space="preserve">  5.调出资金（专项债券付息）</t>
  </si>
  <si>
    <t>三、收支平衡</t>
  </si>
  <si>
    <t>附件6</t>
  </si>
  <si>
    <t>2025年县本级政府性基金财力预算调整表</t>
  </si>
  <si>
    <t>完成年初预算（%）</t>
  </si>
  <si>
    <t>比2024年增减额</t>
  </si>
  <si>
    <t>调整预算说明</t>
  </si>
  <si>
    <t>一、县本级政府性基金收入</t>
  </si>
  <si>
    <t xml:space="preserve">  1.国有土地收益基金收入</t>
  </si>
  <si>
    <t xml:space="preserve">  2.农业土地开发资金收入</t>
  </si>
  <si>
    <t xml:space="preserve">  3.国有土地使用权出让收入</t>
  </si>
  <si>
    <t xml:space="preserve">   （1）土地出让价款收入</t>
  </si>
  <si>
    <t xml:space="preserve">   （2）其他国有土地使用权出让收入（土地指标交易收入等）</t>
  </si>
  <si>
    <t xml:space="preserve">  4.城市基础设施配套费收入</t>
  </si>
  <si>
    <t xml:space="preserve">  5.污水处理费收入</t>
  </si>
  <si>
    <t xml:space="preserve">  6.彩票公益金收入</t>
  </si>
  <si>
    <t xml:space="preserve">  7.专项债务对应项目专项收入</t>
  </si>
  <si>
    <t>二、转移性收入</t>
  </si>
  <si>
    <t xml:space="preserve">  1.债务转贷收入（新增债券）</t>
  </si>
  <si>
    <t xml:space="preserve">  2.债务转贷收入（再融资债券）</t>
  </si>
  <si>
    <t xml:space="preserve">  4.调入资金（专项债券付息）</t>
  </si>
  <si>
    <t xml:space="preserve">  5.上年结余收入</t>
  </si>
  <si>
    <t>收入合计</t>
  </si>
  <si>
    <t>附件7</t>
  </si>
  <si>
    <t>2025年县本级政府性基金支出总量预算调整表</t>
  </si>
  <si>
    <t>一、文化旅游体育与传媒支出</t>
  </si>
  <si>
    <t>二、社会保障和就业支出</t>
  </si>
  <si>
    <t>三、城乡社区支出</t>
  </si>
  <si>
    <t xml:space="preserve">  1.国有土地使用权出让收入安排的支出</t>
  </si>
  <si>
    <t xml:space="preserve">  2.国有土地收益基金安排的支出</t>
  </si>
  <si>
    <t xml:space="preserve">  3.农业土地开发资金安排的支出</t>
  </si>
  <si>
    <t xml:space="preserve">  4.城市基础设施配套费安排的支出</t>
  </si>
  <si>
    <t xml:space="preserve">  5.污水处理费安排的支出</t>
  </si>
  <si>
    <t>四、农林水支出</t>
  </si>
  <si>
    <t>五、交通运输支出</t>
  </si>
  <si>
    <t>六、其他支出</t>
  </si>
  <si>
    <t xml:space="preserve">  1.其他收益专项债券收入安排的支出  </t>
  </si>
  <si>
    <t xml:space="preserve">  2.彩票公益金安排的支出</t>
  </si>
  <si>
    <t>七、债务付息支出</t>
  </si>
  <si>
    <t>八、债务发行费用支出</t>
  </si>
  <si>
    <t>支出合计</t>
  </si>
  <si>
    <t xml:space="preserve">   加：债务还本支出</t>
  </si>
  <si>
    <t xml:space="preserve">       上解上级支出</t>
  </si>
  <si>
    <t xml:space="preserve">       调出资金</t>
  </si>
  <si>
    <t xml:space="preserve">       调出资金（专项债券付息）</t>
  </si>
  <si>
    <t>　　　　　    支出总计</t>
  </si>
  <si>
    <t>附件8</t>
  </si>
  <si>
    <t>2025年社会保险基金收支预算调整表</t>
  </si>
  <si>
    <t>项        目</t>
  </si>
  <si>
    <t>调整预算数</t>
  </si>
  <si>
    <t>城乡居民基本养老保险基金</t>
  </si>
  <si>
    <t>机关事业单位基本养老保险基金</t>
  </si>
  <si>
    <t>一、2024年结余</t>
  </si>
  <si>
    <t>二、本年收入</t>
  </si>
  <si>
    <t xml:space="preserve">    其中： 1.保险费收入</t>
  </si>
  <si>
    <t xml:space="preserve">           2.利息收入</t>
  </si>
  <si>
    <t xml:space="preserve">           3.财政补贴收入</t>
  </si>
  <si>
    <t>　　　　   　其中：县级财政补助收入</t>
  </si>
  <si>
    <t xml:space="preserve">           4.委托投资收益</t>
  </si>
  <si>
    <t xml:space="preserve">           5.其他收入</t>
  </si>
  <si>
    <t xml:space="preserve">           6.转移收入</t>
  </si>
  <si>
    <t>三、本年支出</t>
  </si>
  <si>
    <t xml:space="preserve">    其中： 1.社会保险待遇支出</t>
  </si>
  <si>
    <t xml:space="preserve">           2.其他支出</t>
  </si>
  <si>
    <t xml:space="preserve">           3.转移支出</t>
  </si>
  <si>
    <t>四、本年收支结余</t>
  </si>
  <si>
    <t>五、预计滚存结余</t>
  </si>
  <si>
    <t>说明：根据中央、省、市文件要求，社会保险基金预算县级只需编制城乡居民基本养老保险基金、机关事业单位基本养老保险基金预算；其他上收省、市统筹的保险基金不需另外编制预算。</t>
  </si>
  <si>
    <t>附件9</t>
  </si>
  <si>
    <t>2025年从收回财政的存量资金中安排支出预算表</t>
  </si>
  <si>
    <t>功能科目名称</t>
  </si>
  <si>
    <t>存量资金安排支出合计</t>
  </si>
  <si>
    <t>住房保障支出</t>
  </si>
  <si>
    <t>附件10</t>
  </si>
  <si>
    <t>2025年财政直达资金支出进度表</t>
  </si>
  <si>
    <t>资金名称</t>
  </si>
  <si>
    <t>全省</t>
  </si>
  <si>
    <t>资金总量</t>
  </si>
  <si>
    <t>支出金额</t>
  </si>
  <si>
    <t>支出进度</t>
  </si>
  <si>
    <t>1</t>
  </si>
  <si>
    <t>直达资金</t>
  </si>
  <si>
    <t>2</t>
  </si>
  <si>
    <t xml:space="preserve">   共同财政事权转移支付</t>
  </si>
  <si>
    <t>3</t>
  </si>
  <si>
    <t xml:space="preserve">      残疾人事业发展补助经费</t>
  </si>
  <si>
    <t>4</t>
  </si>
  <si>
    <t xml:space="preserve">      城乡居民基本养老保险补助经费</t>
  </si>
  <si>
    <t>5</t>
  </si>
  <si>
    <t xml:space="preserve">      成品油税费改革转移支付</t>
  </si>
  <si>
    <t>6</t>
  </si>
  <si>
    <t xml:space="preserve">      耕地建设与利用资金</t>
  </si>
  <si>
    <t>7</t>
  </si>
  <si>
    <t xml:space="preserve">      基本公共卫生服务补助资金</t>
  </si>
  <si>
    <t>8</t>
  </si>
  <si>
    <t xml:space="preserve">      基本药物制度补助资金</t>
  </si>
  <si>
    <t>9</t>
  </si>
  <si>
    <t xml:space="preserve">      计划生育转移支付资金</t>
  </si>
  <si>
    <t>10</t>
  </si>
  <si>
    <t xml:space="preserve">      就业补助资金</t>
  </si>
  <si>
    <t>11</t>
  </si>
  <si>
    <t xml:space="preserve">      困难群众救助补助经费</t>
  </si>
  <si>
    <t>12</t>
  </si>
  <si>
    <t xml:space="preserve">      学生资助补助经费</t>
  </si>
  <si>
    <t>13</t>
  </si>
  <si>
    <t xml:space="preserve">      医疗服务与保障能力提升补助资金</t>
  </si>
  <si>
    <t>14</t>
  </si>
  <si>
    <t xml:space="preserve">      优抚对象医疗保障经费</t>
  </si>
  <si>
    <t>15</t>
  </si>
  <si>
    <t xml:space="preserve">   一般性转移支付</t>
  </si>
  <si>
    <t>16</t>
  </si>
  <si>
    <t xml:space="preserve">      生猪（牛羊）调出大县奖励资金</t>
  </si>
  <si>
    <t>17</t>
  </si>
  <si>
    <t xml:space="preserve">      中央财政衔接推进乡村振兴补助资金</t>
  </si>
  <si>
    <t>18</t>
  </si>
  <si>
    <t xml:space="preserve">   专项转移支付</t>
  </si>
  <si>
    <t>19</t>
  </si>
  <si>
    <t xml:space="preserve">      普惠金融发展专项资金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</si>
</sst>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%"/>
    <numFmt numFmtId="178" formatCode="0_ "/>
    <numFmt numFmtId="179" formatCode="0.00_ "/>
    <numFmt numFmtId="180" formatCode="#,##0_ ;[Red]\-#,##0\ "/>
    <numFmt numFmtId="181" formatCode="0_);[Red]\(0\)"/>
    <numFmt numFmtId="182" formatCode="0.00_);[Red]\(0.00\)"/>
    <numFmt numFmtId="183" formatCode="0.0_ "/>
    <numFmt numFmtId="184" formatCode="_ * #,##0_ ;_ * \-#,##0_ ;_ * &quot;-&quot;??_ ;_ @_ "/>
    <numFmt numFmtId="185" formatCode="_ * #,##0.0000_ ;_ * \-#,##0.0000_ ;_ * &quot;-&quot;??.0000_ ;_ @_ "/>
    <numFmt numFmtId="186" formatCode="0.0000_ "/>
    <numFmt numFmtId="187" formatCode="#,##0.0_ "/>
    <numFmt numFmtId="188" formatCode="#,##0.00_ "/>
    <numFmt numFmtId="189" formatCode="#,##0_);[Red]\(#,##0\)"/>
  </numFmts>
  <fonts count="72">
    <font>
      <sz val="11"/>
      <color indexed="8"/>
      <name val="宋体"/>
      <charset val="134"/>
      <scheme val="minor"/>
    </font>
    <font>
      <sz val="11"/>
      <color theme="1"/>
      <name val="宋体"/>
      <charset val="1"/>
      <scheme val="minor"/>
    </font>
    <font>
      <sz val="16"/>
      <name val="黑体"/>
      <charset val="134"/>
    </font>
    <font>
      <sz val="22"/>
      <color rgb="FF000000"/>
      <name val="方正小标宋简体"/>
      <charset val="134"/>
    </font>
    <font>
      <b/>
      <sz val="12"/>
      <name val="宋体"/>
      <charset val="1"/>
    </font>
    <font>
      <sz val="11"/>
      <color indexed="8"/>
      <name val="宋体"/>
      <charset val="1"/>
      <scheme val="minor"/>
    </font>
    <font>
      <sz val="12"/>
      <name val="宋体"/>
      <charset val="1"/>
    </font>
    <font>
      <b/>
      <sz val="12"/>
      <name val="宋体"/>
      <charset val="1"/>
      <scheme val="minor"/>
    </font>
    <font>
      <sz val="12"/>
      <name val="宋体"/>
      <charset val="1"/>
      <scheme val="minor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8"/>
      <name val="宋体"/>
      <charset val="134"/>
      <scheme val="minor"/>
    </font>
    <font>
      <b/>
      <sz val="11"/>
      <name val="宋体"/>
      <charset val="134"/>
    </font>
    <font>
      <sz val="22"/>
      <name val="方正小标宋简体"/>
      <charset val="134"/>
    </font>
    <font>
      <sz val="11"/>
      <name val="Arial Narrow"/>
      <charset val="0"/>
    </font>
    <font>
      <sz val="11"/>
      <name val="黑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8"/>
      <name val="方正小标宋简体"/>
      <charset val="134"/>
    </font>
    <font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宋体"/>
      <charset val="134"/>
    </font>
    <font>
      <b/>
      <sz val="20"/>
      <color indexed="8"/>
      <name val="宋体"/>
      <charset val="134"/>
    </font>
    <font>
      <sz val="10"/>
      <color theme="1"/>
      <name val="宋体"/>
      <charset val="134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黑体"/>
      <charset val="134"/>
    </font>
    <font>
      <b/>
      <sz val="10"/>
      <name val="宋体"/>
      <charset val="134"/>
    </font>
    <font>
      <b/>
      <sz val="22"/>
      <name val="宋体"/>
      <charset val="134"/>
    </font>
    <font>
      <sz val="10"/>
      <name val="Arial"/>
      <charset val="0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10"/>
      <color rgb="FF0309F3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SimSun"/>
      <charset val="134"/>
    </font>
    <font>
      <sz val="9"/>
      <color indexed="8"/>
      <name val="宋体"/>
      <charset val="134"/>
      <scheme val="minor"/>
    </font>
    <font>
      <b/>
      <sz val="22"/>
      <name val="方正小标宋简体"/>
      <charset val="134"/>
    </font>
    <font>
      <sz val="12"/>
      <name val="黑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Helv"/>
      <charset val="0"/>
    </font>
    <font>
      <sz val="9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005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0" fillId="8" borderId="11" applyNumberFormat="0" applyFon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12" applyNumberFormat="0" applyFill="0" applyAlignment="0" applyProtection="0">
      <alignment vertical="center"/>
    </xf>
    <xf numFmtId="0" fontId="59" fillId="0" borderId="12" applyNumberFormat="0" applyFill="0" applyAlignment="0" applyProtection="0">
      <alignment vertical="center"/>
    </xf>
    <xf numFmtId="0" fontId="60" fillId="0" borderId="13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9" borderId="14" applyNumberFormat="0" applyAlignment="0" applyProtection="0">
      <alignment vertical="center"/>
    </xf>
    <xf numFmtId="0" fontId="62" fillId="10" borderId="15" applyNumberFormat="0" applyAlignment="0" applyProtection="0">
      <alignment vertical="center"/>
    </xf>
    <xf numFmtId="0" fontId="63" fillId="10" borderId="14" applyNumberFormat="0" applyAlignment="0" applyProtection="0">
      <alignment vertical="center"/>
    </xf>
    <xf numFmtId="0" fontId="64" fillId="11" borderId="16" applyNumberFormat="0" applyAlignment="0" applyProtection="0">
      <alignment vertical="center"/>
    </xf>
    <xf numFmtId="0" fontId="6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8" fillId="14" borderId="0" applyNumberFormat="0" applyBorder="0" applyAlignment="0" applyProtection="0">
      <alignment vertical="center"/>
    </xf>
    <xf numFmtId="0" fontId="6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69" fillId="18" borderId="0" applyNumberFormat="0" applyBorder="0" applyAlignment="0" applyProtection="0">
      <alignment vertical="center"/>
    </xf>
    <xf numFmtId="0" fontId="6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69" fillId="22" borderId="0" applyNumberFormat="0" applyBorder="0" applyAlignment="0" applyProtection="0">
      <alignment vertical="center"/>
    </xf>
    <xf numFmtId="0" fontId="6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6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69" fillId="30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69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69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33" fillId="0" borderId="0"/>
    <xf numFmtId="0" fontId="20" fillId="0" borderId="0">
      <alignment vertical="center"/>
    </xf>
    <xf numFmtId="0" fontId="13" fillId="0" borderId="0"/>
    <xf numFmtId="0" fontId="0" fillId="0" borderId="0">
      <alignment vertical="center"/>
    </xf>
    <xf numFmtId="0" fontId="42" fillId="0" borderId="0"/>
    <xf numFmtId="0" fontId="13" fillId="0" borderId="0"/>
    <xf numFmtId="0" fontId="33" fillId="0" borderId="0"/>
    <xf numFmtId="0" fontId="20" fillId="0" borderId="0">
      <alignment vertical="center"/>
    </xf>
    <xf numFmtId="0" fontId="20" fillId="0" borderId="0">
      <alignment vertical="center"/>
    </xf>
    <xf numFmtId="0" fontId="70" fillId="0" borderId="0"/>
    <xf numFmtId="0" fontId="13" fillId="0" borderId="0"/>
    <xf numFmtId="0" fontId="13" fillId="0" borderId="0">
      <alignment vertical="center"/>
    </xf>
    <xf numFmtId="0" fontId="2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3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37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67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1" xfId="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8" fillId="0" borderId="1" xfId="3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7" fontId="8" fillId="0" borderId="1" xfId="3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78" fontId="9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78" fontId="11" fillId="0" borderId="0" xfId="0" applyNumberFormat="1" applyFont="1" applyFill="1" applyBorder="1" applyAlignment="1">
      <alignment horizontal="right" vertical="center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178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176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4" fillId="0" borderId="0" xfId="57" applyFont="1"/>
    <xf numFmtId="0" fontId="15" fillId="0" borderId="0" xfId="57" applyFont="1"/>
    <xf numFmtId="0" fontId="14" fillId="0" borderId="0" xfId="57" applyFont="1" applyAlignment="1">
      <alignment vertical="center"/>
    </xf>
    <xf numFmtId="0" fontId="16" fillId="0" borderId="0" xfId="57" applyFont="1" applyAlignment="1">
      <alignment vertical="center"/>
    </xf>
    <xf numFmtId="0" fontId="14" fillId="0" borderId="0" xfId="57" applyFont="1" applyAlignment="1">
      <alignment vertical="center" wrapText="1"/>
    </xf>
    <xf numFmtId="178" fontId="14" fillId="0" borderId="0" xfId="57" applyNumberFormat="1" applyFont="1"/>
    <xf numFmtId="179" fontId="17" fillId="0" borderId="0" xfId="51" applyNumberFormat="1" applyFont="1" applyFill="1" applyAlignment="1" applyProtection="1">
      <alignment horizontal="center" vertical="center"/>
    </xf>
    <xf numFmtId="0" fontId="14" fillId="0" borderId="0" xfId="51" applyNumberFormat="1" applyFont="1" applyFill="1" applyBorder="1" applyAlignment="1" applyProtection="1">
      <alignment vertical="center"/>
    </xf>
    <xf numFmtId="0" fontId="18" fillId="0" borderId="0" xfId="51" applyNumberFormat="1" applyFont="1" applyFill="1" applyBorder="1" applyAlignment="1" applyProtection="1">
      <alignment vertical="center"/>
    </xf>
    <xf numFmtId="178" fontId="14" fillId="0" borderId="0" xfId="57" applyNumberFormat="1" applyFont="1" applyAlignment="1">
      <alignment vertical="center"/>
    </xf>
    <xf numFmtId="0" fontId="14" fillId="0" borderId="0" xfId="51" applyNumberFormat="1" applyFont="1" applyFill="1" applyBorder="1" applyAlignment="1" applyProtection="1">
      <alignment horizontal="center" vertical="center"/>
    </xf>
    <xf numFmtId="0" fontId="19" fillId="0" borderId="2" xfId="51" applyNumberFormat="1" applyFont="1" applyFill="1" applyBorder="1" applyAlignment="1" applyProtection="1">
      <alignment horizontal="center" vertical="center"/>
    </xf>
    <xf numFmtId="0" fontId="14" fillId="0" borderId="3" xfId="66" applyNumberFormat="1" applyFont="1" applyFill="1" applyBorder="1" applyAlignment="1" applyProtection="1">
      <alignment horizontal="center" vertical="center" wrapText="1"/>
    </xf>
    <xf numFmtId="0" fontId="14" fillId="0" borderId="5" xfId="66" applyNumberFormat="1" applyFont="1" applyFill="1" applyBorder="1" applyAlignment="1" applyProtection="1">
      <alignment horizontal="center" vertical="center" wrapText="1"/>
    </xf>
    <xf numFmtId="0" fontId="14" fillId="0" borderId="4" xfId="66" applyNumberFormat="1" applyFont="1" applyFill="1" applyBorder="1" applyAlignment="1" applyProtection="1">
      <alignment horizontal="center" vertical="center" wrapText="1"/>
    </xf>
    <xf numFmtId="0" fontId="14" fillId="0" borderId="1" xfId="66" applyNumberFormat="1" applyFont="1" applyFill="1" applyBorder="1" applyAlignment="1" applyProtection="1">
      <alignment horizontal="center" vertical="center" wrapText="1"/>
    </xf>
    <xf numFmtId="0" fontId="19" fillId="0" borderId="6" xfId="51" applyNumberFormat="1" applyFont="1" applyFill="1" applyBorder="1" applyAlignment="1" applyProtection="1">
      <alignment horizontal="center" vertical="center"/>
    </xf>
    <xf numFmtId="0" fontId="14" fillId="0" borderId="1" xfId="51" applyNumberFormat="1" applyFont="1" applyFill="1" applyBorder="1" applyAlignment="1" applyProtection="1">
      <alignment horizontal="center" vertical="center" wrapText="1"/>
    </xf>
    <xf numFmtId="178" fontId="14" fillId="0" borderId="1" xfId="51" applyNumberFormat="1" applyFont="1" applyFill="1" applyBorder="1" applyAlignment="1" applyProtection="1">
      <alignment horizontal="center" vertical="center" wrapText="1"/>
    </xf>
    <xf numFmtId="0" fontId="16" fillId="0" borderId="6" xfId="51" applyNumberFormat="1" applyFont="1" applyFill="1" applyBorder="1" applyAlignment="1" applyProtection="1">
      <alignment horizontal="left" vertical="center"/>
    </xf>
    <xf numFmtId="176" fontId="16" fillId="0" borderId="1" xfId="51" applyNumberFormat="1" applyFont="1" applyFill="1" applyBorder="1" applyAlignment="1" applyProtection="1">
      <alignment horizontal="center" vertical="center" wrapText="1"/>
    </xf>
    <xf numFmtId="0" fontId="16" fillId="0" borderId="0" xfId="57" applyFont="1" applyFill="1" applyAlignment="1">
      <alignment vertical="center"/>
    </xf>
    <xf numFmtId="0" fontId="16" fillId="0" borderId="1" xfId="51" applyNumberFormat="1" applyFont="1" applyFill="1" applyBorder="1" applyAlignment="1" applyProtection="1">
      <alignment horizontal="left" vertical="center"/>
    </xf>
    <xf numFmtId="176" fontId="16" fillId="0" borderId="1" xfId="51" applyNumberFormat="1" applyFont="1" applyFill="1" applyBorder="1" applyAlignment="1" applyProtection="1">
      <alignment horizontal="center" vertical="center"/>
    </xf>
    <xf numFmtId="0" fontId="14" fillId="0" borderId="0" xfId="57" applyFont="1" applyFill="1" applyAlignment="1">
      <alignment vertical="center"/>
    </xf>
    <xf numFmtId="0" fontId="14" fillId="0" borderId="1" xfId="51" applyNumberFormat="1" applyFont="1" applyFill="1" applyBorder="1" applyAlignment="1" applyProtection="1">
      <alignment horizontal="left" vertical="center"/>
    </xf>
    <xf numFmtId="176" fontId="14" fillId="0" borderId="1" xfId="51" applyNumberFormat="1" applyFont="1" applyFill="1" applyBorder="1" applyAlignment="1" applyProtection="1">
      <alignment horizontal="center" vertical="center" wrapText="1"/>
    </xf>
    <xf numFmtId="176" fontId="14" fillId="0" borderId="1" xfId="51" applyNumberFormat="1" applyFont="1" applyFill="1" applyBorder="1" applyAlignment="1" applyProtection="1">
      <alignment horizontal="center" vertical="center"/>
    </xf>
    <xf numFmtId="0" fontId="14" fillId="0" borderId="1" xfId="51" applyNumberFormat="1" applyFont="1" applyFill="1" applyBorder="1" applyAlignment="1" applyProtection="1">
      <alignment vertical="center"/>
    </xf>
    <xf numFmtId="176" fontId="14" fillId="0" borderId="1" xfId="57" applyNumberFormat="1" applyFont="1" applyFill="1" applyBorder="1" applyAlignment="1">
      <alignment horizontal="center" vertical="center"/>
    </xf>
    <xf numFmtId="0" fontId="14" fillId="0" borderId="0" xfId="51" applyNumberFormat="1" applyFont="1" applyFill="1" applyAlignment="1" applyProtection="1">
      <alignment horizontal="left" vertical="center" wrapText="1"/>
    </xf>
    <xf numFmtId="0" fontId="20" fillId="0" borderId="0" xfId="63" applyFill="1">
      <alignment vertical="center"/>
    </xf>
    <xf numFmtId="180" fontId="20" fillId="0" borderId="0" xfId="63" applyNumberFormat="1">
      <alignment vertical="center"/>
    </xf>
    <xf numFmtId="178" fontId="21" fillId="0" borderId="0" xfId="0" applyNumberFormat="1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vertical="center"/>
    </xf>
    <xf numFmtId="181" fontId="23" fillId="0" borderId="0" xfId="62" applyNumberFormat="1" applyFont="1" applyFill="1" applyAlignment="1" applyProtection="1">
      <alignment vertical="center" wrapText="1"/>
      <protection locked="0"/>
    </xf>
    <xf numFmtId="181" fontId="23" fillId="0" borderId="0" xfId="62" applyNumberFormat="1" applyFont="1" applyFill="1" applyAlignment="1" applyProtection="1">
      <alignment horizontal="center" vertical="center" wrapText="1"/>
      <protection locked="0"/>
    </xf>
    <xf numFmtId="180" fontId="20" fillId="0" borderId="0" xfId="63" applyNumberFormat="1" applyAlignment="1">
      <alignment horizontal="right" vertical="center"/>
    </xf>
    <xf numFmtId="181" fontId="24" fillId="0" borderId="1" xfId="62" applyNumberFormat="1" applyFont="1" applyFill="1" applyBorder="1" applyAlignment="1" applyProtection="1">
      <alignment horizontal="center" vertical="center" wrapText="1"/>
      <protection locked="0"/>
    </xf>
    <xf numFmtId="181" fontId="25" fillId="0" borderId="1" xfId="62" applyNumberFormat="1" applyFont="1" applyFill="1" applyBorder="1" applyAlignment="1" applyProtection="1">
      <alignment horizontal="left" vertical="center" wrapText="1"/>
      <protection locked="0"/>
    </xf>
    <xf numFmtId="176" fontId="20" fillId="0" borderId="4" xfId="0" applyNumberFormat="1" applyFont="1" applyFill="1" applyBorder="1" applyAlignment="1">
      <alignment horizontal="center" vertical="center" wrapText="1"/>
    </xf>
    <xf numFmtId="176" fontId="9" fillId="0" borderId="1" xfId="62" applyNumberFormat="1" applyFont="1" applyFill="1" applyBorder="1" applyAlignment="1" applyProtection="1">
      <alignment horizontal="center" vertical="center" wrapText="1"/>
      <protection locked="0"/>
    </xf>
    <xf numFmtId="176" fontId="20" fillId="0" borderId="1" xfId="58" applyNumberFormat="1" applyFont="1" applyBorder="1" applyAlignment="1">
      <alignment horizontal="center" vertical="center"/>
    </xf>
    <xf numFmtId="182" fontId="25" fillId="0" borderId="1" xfId="62" applyNumberFormat="1" applyFont="1" applyFill="1" applyBorder="1" applyAlignment="1" applyProtection="1">
      <alignment vertical="center" wrapText="1"/>
      <protection locked="0"/>
    </xf>
    <xf numFmtId="176" fontId="26" fillId="0" borderId="4" xfId="0" applyNumberFormat="1" applyFont="1" applyFill="1" applyBorder="1" applyAlignment="1">
      <alignment horizontal="center" vertical="center" wrapText="1"/>
    </xf>
    <xf numFmtId="179" fontId="0" fillId="0" borderId="0" xfId="0" applyNumberFormat="1">
      <alignment vertical="center"/>
    </xf>
    <xf numFmtId="3" fontId="27" fillId="0" borderId="1" xfId="50" applyNumberFormat="1" applyFont="1" applyFill="1" applyBorder="1" applyAlignment="1" applyProtection="1">
      <alignment horizontal="left" vertical="center" wrapText="1"/>
    </xf>
    <xf numFmtId="49" fontId="9" fillId="2" borderId="1" xfId="61" applyNumberFormat="1" applyFont="1" applyFill="1" applyBorder="1" applyAlignment="1" applyProtection="1">
      <alignment horizontal="left" vertical="center" wrapText="1"/>
      <protection locked="0"/>
    </xf>
    <xf numFmtId="3" fontId="27" fillId="0" borderId="1" xfId="50" applyNumberFormat="1" applyFont="1" applyFill="1" applyBorder="1" applyAlignment="1" applyProtection="1">
      <alignment vertical="center"/>
    </xf>
    <xf numFmtId="0" fontId="26" fillId="0" borderId="1" xfId="58" applyFont="1" applyFill="1" applyBorder="1" applyAlignment="1">
      <alignment vertical="center" wrapText="1"/>
    </xf>
    <xf numFmtId="176" fontId="26" fillId="0" borderId="1" xfId="0" applyNumberFormat="1" applyFont="1" applyFill="1" applyBorder="1" applyAlignment="1">
      <alignment horizontal="center" vertical="center" wrapText="1"/>
    </xf>
    <xf numFmtId="176" fontId="26" fillId="0" borderId="1" xfId="58" applyNumberFormat="1" applyFont="1" applyBorder="1" applyAlignment="1">
      <alignment horizontal="center" vertical="center"/>
    </xf>
    <xf numFmtId="0" fontId="20" fillId="0" borderId="1" xfId="58" applyFont="1" applyFill="1" applyBorder="1" applyAlignment="1">
      <alignment vertical="center" wrapText="1"/>
    </xf>
    <xf numFmtId="176" fontId="20" fillId="0" borderId="1" xfId="0" applyNumberFormat="1" applyFont="1" applyFill="1" applyBorder="1" applyAlignment="1">
      <alignment horizontal="center" vertical="center" wrapText="1"/>
    </xf>
    <xf numFmtId="0" fontId="26" fillId="0" borderId="1" xfId="58" applyFont="1" applyFill="1" applyBorder="1">
      <alignment vertical="center"/>
    </xf>
    <xf numFmtId="0" fontId="26" fillId="0" borderId="1" xfId="58" applyFont="1" applyFill="1" applyBorder="1" applyAlignment="1">
      <alignment horizontal="center" vertical="center"/>
    </xf>
    <xf numFmtId="176" fontId="26" fillId="0" borderId="1" xfId="58" applyNumberFormat="1" applyFont="1" applyFill="1" applyBorder="1" applyAlignment="1">
      <alignment horizontal="center" vertical="center"/>
    </xf>
    <xf numFmtId="0" fontId="9" fillId="0" borderId="1" xfId="65" applyFont="1" applyFill="1" applyBorder="1" applyAlignment="1" applyProtection="1">
      <alignment vertical="center" wrapText="1"/>
      <protection locked="0"/>
    </xf>
    <xf numFmtId="178" fontId="20" fillId="0" borderId="0" xfId="63" applyNumberFormat="1" applyFill="1">
      <alignment vertical="center"/>
    </xf>
    <xf numFmtId="0" fontId="28" fillId="0" borderId="0" xfId="59" applyFont="1" applyFill="1">
      <alignment vertical="center"/>
    </xf>
    <xf numFmtId="0" fontId="20" fillId="0" borderId="0" xfId="59" applyFont="1" applyFill="1">
      <alignment vertical="center"/>
    </xf>
    <xf numFmtId="0" fontId="20" fillId="0" borderId="0" xfId="59" applyFont="1" applyFill="1" applyAlignment="1">
      <alignment horizontal="center" vertical="center" wrapText="1"/>
    </xf>
    <xf numFmtId="0" fontId="26" fillId="0" borderId="0" xfId="58" applyFont="1" applyFill="1">
      <alignment vertical="center"/>
    </xf>
    <xf numFmtId="0" fontId="20" fillId="0" borderId="0" xfId="58" applyFill="1">
      <alignment vertical="center"/>
    </xf>
    <xf numFmtId="0" fontId="20" fillId="0" borderId="0" xfId="58" applyFill="1" applyAlignment="1">
      <alignment vertical="center" wrapText="1"/>
    </xf>
    <xf numFmtId="0" fontId="20" fillId="0" borderId="0" xfId="58" applyFill="1" applyBorder="1" applyAlignment="1">
      <alignment vertical="center"/>
    </xf>
    <xf numFmtId="0" fontId="20" fillId="0" borderId="0" xfId="59" applyFill="1">
      <alignment vertical="center"/>
    </xf>
    <xf numFmtId="0" fontId="20" fillId="0" borderId="0" xfId="59" applyFill="1" applyAlignment="1">
      <alignment horizontal="right" vertical="center"/>
    </xf>
    <xf numFmtId="0" fontId="10" fillId="0" borderId="0" xfId="62" applyFont="1" applyFill="1" applyAlignment="1" applyProtection="1">
      <alignment horizontal="center" vertical="center"/>
      <protection locked="0"/>
    </xf>
    <xf numFmtId="0" fontId="29" fillId="0" borderId="0" xfId="62" applyFont="1" applyFill="1" applyAlignment="1" applyProtection="1">
      <alignment vertical="center"/>
      <protection locked="0"/>
    </xf>
    <xf numFmtId="0" fontId="30" fillId="0" borderId="0" xfId="59" applyFont="1" applyFill="1">
      <alignment vertical="center"/>
    </xf>
    <xf numFmtId="181" fontId="23" fillId="0" borderId="0" xfId="62" applyNumberFormat="1" applyFont="1" applyFill="1" applyAlignment="1" applyProtection="1">
      <alignment horizontal="right" vertical="center" wrapText="1"/>
      <protection locked="0"/>
    </xf>
    <xf numFmtId="183" fontId="9" fillId="0" borderId="7" xfId="62" applyNumberFormat="1" applyFont="1" applyFill="1" applyBorder="1" applyAlignment="1" applyProtection="1">
      <alignment vertical="center" wrapText="1"/>
      <protection locked="0"/>
    </xf>
    <xf numFmtId="183" fontId="9" fillId="0" borderId="0" xfId="62" applyNumberFormat="1" applyFont="1" applyFill="1" applyAlignment="1" applyProtection="1">
      <alignment vertical="center" wrapText="1"/>
      <protection locked="0"/>
    </xf>
    <xf numFmtId="181" fontId="25" fillId="0" borderId="1" xfId="62" applyNumberFormat="1" applyFont="1" applyFill="1" applyBorder="1" applyAlignment="1" applyProtection="1">
      <alignment horizontal="center" vertical="center" wrapText="1"/>
      <protection locked="0"/>
    </xf>
    <xf numFmtId="181" fontId="26" fillId="0" borderId="2" xfId="59" applyNumberFormat="1" applyFont="1" applyFill="1" applyBorder="1" applyAlignment="1">
      <alignment horizontal="center" vertical="center" wrapText="1"/>
    </xf>
    <xf numFmtId="181" fontId="26" fillId="0" borderId="1" xfId="59" applyNumberFormat="1" applyFont="1" applyFill="1" applyBorder="1" applyAlignment="1">
      <alignment horizontal="center" vertical="center" wrapText="1"/>
    </xf>
    <xf numFmtId="0" fontId="16" fillId="2" borderId="1" xfId="59" applyFont="1" applyFill="1" applyBorder="1" applyAlignment="1">
      <alignment horizontal="center" vertical="center" wrapText="1"/>
    </xf>
    <xf numFmtId="181" fontId="26" fillId="0" borderId="6" xfId="59" applyNumberFormat="1" applyFont="1" applyFill="1" applyBorder="1" applyAlignment="1">
      <alignment horizontal="center" vertical="center" wrapText="1"/>
    </xf>
    <xf numFmtId="49" fontId="25" fillId="0" borderId="1" xfId="61" applyNumberFormat="1" applyFont="1" applyFill="1" applyBorder="1" applyAlignment="1" applyProtection="1">
      <alignment horizontal="left" vertical="center" wrapText="1"/>
      <protection locked="0"/>
    </xf>
    <xf numFmtId="180" fontId="25" fillId="0" borderId="1" xfId="62" applyNumberFormat="1" applyFont="1" applyFill="1" applyBorder="1" applyAlignment="1" applyProtection="1">
      <alignment horizontal="center" vertical="center" wrapText="1"/>
      <protection locked="0"/>
    </xf>
    <xf numFmtId="176" fontId="25" fillId="0" borderId="1" xfId="62" applyNumberFormat="1" applyFont="1" applyFill="1" applyBorder="1" applyAlignment="1" applyProtection="1">
      <alignment horizontal="center" vertical="center" wrapText="1"/>
      <protection locked="0"/>
    </xf>
    <xf numFmtId="183" fontId="25" fillId="0" borderId="1" xfId="62" applyNumberFormat="1" applyFont="1" applyFill="1" applyBorder="1" applyAlignment="1" applyProtection="1">
      <alignment horizontal="center" vertical="center" wrapText="1"/>
      <protection locked="0"/>
    </xf>
    <xf numFmtId="183" fontId="20" fillId="0" borderId="1" xfId="58" applyNumberFormat="1" applyFont="1" applyFill="1" applyBorder="1" applyAlignment="1">
      <alignment horizontal="center" vertical="center"/>
    </xf>
    <xf numFmtId="49" fontId="9" fillId="0" borderId="1" xfId="61" applyNumberFormat="1" applyFont="1" applyFill="1" applyBorder="1" applyAlignment="1" applyProtection="1">
      <alignment horizontal="left" vertical="center" wrapText="1"/>
      <protection locked="0"/>
    </xf>
    <xf numFmtId="180" fontId="9" fillId="0" borderId="1" xfId="62" applyNumberFormat="1" applyFont="1" applyFill="1" applyBorder="1" applyAlignment="1" applyProtection="1">
      <alignment horizontal="center" vertical="center" wrapText="1"/>
      <protection locked="0"/>
    </xf>
    <xf numFmtId="183" fontId="9" fillId="0" borderId="1" xfId="62" applyNumberFormat="1" applyFont="1" applyFill="1" applyBorder="1" applyAlignment="1" applyProtection="1">
      <alignment horizontal="center" vertical="center" wrapText="1"/>
      <protection locked="0"/>
    </xf>
    <xf numFmtId="176" fontId="14" fillId="0" borderId="1" xfId="0" applyNumberFormat="1" applyFont="1" applyFill="1" applyBorder="1" applyAlignment="1" applyProtection="1">
      <alignment horizontal="center" vertical="center"/>
    </xf>
    <xf numFmtId="176" fontId="27" fillId="0" borderId="1" xfId="58" applyNumberFormat="1" applyFont="1" applyFill="1" applyBorder="1" applyAlignment="1">
      <alignment horizontal="center" vertical="center"/>
    </xf>
    <xf numFmtId="3" fontId="27" fillId="0" borderId="1" xfId="50" applyNumberFormat="1" applyFont="1" applyFill="1" applyBorder="1" applyAlignment="1" applyProtection="1">
      <alignment horizontal="left" vertical="center"/>
    </xf>
    <xf numFmtId="184" fontId="27" fillId="0" borderId="1" xfId="68" applyNumberFormat="1" applyFont="1" applyFill="1" applyBorder="1" applyAlignment="1" applyProtection="1">
      <alignment horizontal="center" vertical="center" wrapText="1"/>
      <protection locked="0"/>
    </xf>
    <xf numFmtId="176" fontId="14" fillId="0" borderId="1" xfId="62" applyNumberFormat="1" applyFont="1" applyFill="1" applyBorder="1" applyAlignment="1" applyProtection="1">
      <alignment horizontal="center" vertical="center" wrapText="1"/>
      <protection locked="0"/>
    </xf>
    <xf numFmtId="178" fontId="20" fillId="0" borderId="1" xfId="58" applyNumberFormat="1" applyFont="1" applyFill="1" applyBorder="1" applyAlignment="1">
      <alignment horizontal="center" vertical="center"/>
    </xf>
    <xf numFmtId="178" fontId="20" fillId="0" borderId="0" xfId="58" applyNumberFormat="1" applyFill="1">
      <alignment vertical="center"/>
    </xf>
    <xf numFmtId="178" fontId="20" fillId="0" borderId="0" xfId="58" applyNumberFormat="1" applyFill="1" applyAlignment="1">
      <alignment vertical="center" wrapText="1"/>
    </xf>
    <xf numFmtId="180" fontId="9" fillId="0" borderId="1" xfId="61" applyNumberFormat="1" applyFont="1" applyFill="1" applyBorder="1" applyAlignment="1" applyProtection="1">
      <alignment horizontal="center" vertical="center" wrapText="1"/>
      <protection locked="0"/>
    </xf>
    <xf numFmtId="176" fontId="9" fillId="0" borderId="1" xfId="61" applyNumberFormat="1" applyFont="1" applyFill="1" applyBorder="1" applyAlignment="1" applyProtection="1">
      <alignment horizontal="center" vertical="center" wrapText="1"/>
      <protection locked="0"/>
    </xf>
    <xf numFmtId="178" fontId="26" fillId="0" borderId="1" xfId="58" applyNumberFormat="1" applyFont="1" applyFill="1" applyBorder="1" applyAlignment="1">
      <alignment horizontal="center" vertical="center"/>
    </xf>
    <xf numFmtId="0" fontId="26" fillId="0" borderId="1" xfId="49" applyFont="1" applyFill="1" applyBorder="1" applyAlignment="1">
      <alignment vertical="center"/>
    </xf>
    <xf numFmtId="180" fontId="25" fillId="0" borderId="1" xfId="61" applyNumberFormat="1" applyFont="1" applyFill="1" applyBorder="1" applyAlignment="1" applyProtection="1">
      <alignment horizontal="center" vertical="center" wrapText="1"/>
      <protection locked="0"/>
    </xf>
    <xf numFmtId="176" fontId="25" fillId="0" borderId="1" xfId="61" applyNumberFormat="1" applyFont="1" applyFill="1" applyBorder="1" applyAlignment="1" applyProtection="1">
      <alignment horizontal="center" vertical="center" wrapText="1"/>
      <protection locked="0"/>
    </xf>
    <xf numFmtId="176" fontId="31" fillId="0" borderId="1" xfId="58" applyNumberFormat="1" applyFont="1" applyFill="1" applyBorder="1" applyAlignment="1">
      <alignment horizontal="center" vertical="center"/>
    </xf>
    <xf numFmtId="183" fontId="26" fillId="0" borderId="1" xfId="58" applyNumberFormat="1" applyFont="1" applyFill="1" applyBorder="1" applyAlignment="1">
      <alignment horizontal="center" vertical="center"/>
    </xf>
    <xf numFmtId="178" fontId="26" fillId="0" borderId="0" xfId="58" applyNumberFormat="1" applyFont="1" applyFill="1">
      <alignment vertical="center"/>
    </xf>
    <xf numFmtId="0" fontId="20" fillId="0" borderId="1" xfId="49" applyFont="1" applyFill="1" applyBorder="1" applyAlignment="1">
      <alignment vertical="center"/>
    </xf>
    <xf numFmtId="180" fontId="9" fillId="0" borderId="1" xfId="0" applyNumberFormat="1" applyFont="1" applyFill="1" applyBorder="1" applyAlignment="1">
      <alignment horizontal="center" vertical="center" wrapText="1"/>
    </xf>
    <xf numFmtId="180" fontId="14" fillId="0" borderId="1" xfId="0" applyNumberFormat="1" applyFont="1" applyFill="1" applyBorder="1" applyAlignment="1">
      <alignment horizontal="center" vertical="center" wrapText="1"/>
    </xf>
    <xf numFmtId="176" fontId="9" fillId="0" borderId="1" xfId="61" applyNumberFormat="1" applyFont="1" applyFill="1" applyBorder="1" applyAlignment="1" applyProtection="1">
      <alignment horizontal="center" vertical="center"/>
      <protection locked="0"/>
    </xf>
    <xf numFmtId="178" fontId="26" fillId="0" borderId="1" xfId="59" applyNumberFormat="1" applyFont="1" applyBorder="1" applyAlignment="1">
      <alignment horizontal="center" vertical="center"/>
    </xf>
    <xf numFmtId="0" fontId="28" fillId="0" borderId="0" xfId="63" applyFont="1" applyFill="1" applyBorder="1" applyAlignment="1">
      <alignment vertical="center"/>
    </xf>
    <xf numFmtId="0" fontId="26" fillId="0" borderId="0" xfId="63" applyFont="1" applyFill="1" applyBorder="1" applyAlignment="1">
      <alignment vertical="center"/>
    </xf>
    <xf numFmtId="0" fontId="26" fillId="0" borderId="0" xfId="58" applyFont="1" applyFill="1" applyBorder="1" applyAlignment="1">
      <alignment vertical="center"/>
    </xf>
    <xf numFmtId="0" fontId="20" fillId="0" borderId="0" xfId="63" applyFont="1" applyFill="1" applyBorder="1" applyAlignment="1">
      <alignment vertical="center"/>
    </xf>
    <xf numFmtId="0" fontId="20" fillId="0" borderId="0" xfId="63" applyFont="1" applyFill="1" applyBorder="1" applyAlignment="1">
      <alignment horizontal="right" vertical="center"/>
    </xf>
    <xf numFmtId="0" fontId="20" fillId="0" borderId="0" xfId="0" applyFont="1" applyFill="1" applyBorder="1" applyAlignment="1">
      <alignment vertical="center"/>
    </xf>
    <xf numFmtId="0" fontId="10" fillId="0" borderId="0" xfId="62" applyFont="1" applyFill="1" applyBorder="1" applyAlignment="1" applyProtection="1">
      <alignment horizontal="center" vertical="center"/>
      <protection locked="0"/>
    </xf>
    <xf numFmtId="181" fontId="23" fillId="0" borderId="0" xfId="62" applyNumberFormat="1" applyFont="1" applyFill="1" applyBorder="1" applyAlignment="1" applyProtection="1">
      <alignment vertical="center" wrapText="1"/>
      <protection locked="0"/>
    </xf>
    <xf numFmtId="181" fontId="23" fillId="0" borderId="0" xfId="62" applyNumberFormat="1" applyFont="1" applyFill="1" applyBorder="1" applyAlignment="1" applyProtection="1">
      <alignment horizontal="right" vertical="center" wrapText="1"/>
      <protection locked="0"/>
    </xf>
    <xf numFmtId="181" fontId="26" fillId="0" borderId="2" xfId="0" applyNumberFormat="1" applyFont="1" applyFill="1" applyBorder="1" applyAlignment="1">
      <alignment horizontal="center" vertical="center" wrapText="1"/>
    </xf>
    <xf numFmtId="176" fontId="20" fillId="0" borderId="1" xfId="58" applyNumberFormat="1" applyFont="1" applyFill="1" applyBorder="1" applyAlignment="1">
      <alignment horizontal="center" vertical="center"/>
    </xf>
    <xf numFmtId="176" fontId="14" fillId="0" borderId="1" xfId="61" applyNumberFormat="1" applyFont="1" applyFill="1" applyBorder="1" applyAlignment="1" applyProtection="1">
      <alignment horizontal="center" vertical="center" wrapText="1"/>
      <protection locked="0"/>
    </xf>
    <xf numFmtId="0" fontId="26" fillId="0" borderId="1" xfId="58" applyFont="1" applyFill="1" applyBorder="1" applyAlignment="1">
      <alignment horizontal="left" vertical="center"/>
    </xf>
    <xf numFmtId="176" fontId="26" fillId="0" borderId="1" xfId="0" applyNumberFormat="1" applyFont="1" applyFill="1" applyBorder="1" applyAlignment="1">
      <alignment horizontal="center" vertical="center"/>
    </xf>
    <xf numFmtId="0" fontId="20" fillId="0" borderId="0" xfId="58" applyFont="1" applyFill="1" applyBorder="1" applyAlignment="1">
      <alignment horizontal="center" vertical="center"/>
    </xf>
    <xf numFmtId="178" fontId="20" fillId="0" borderId="0" xfId="63" applyNumberFormat="1" applyFont="1" applyFill="1" applyBorder="1" applyAlignment="1">
      <alignment horizontal="right" vertical="center"/>
    </xf>
    <xf numFmtId="179" fontId="20" fillId="0" borderId="0" xfId="63" applyNumberFormat="1" applyFont="1" applyFill="1" applyBorder="1" applyAlignment="1">
      <alignment horizontal="right" vertical="center"/>
    </xf>
    <xf numFmtId="0" fontId="32" fillId="0" borderId="0" xfId="63" applyFont="1" applyFill="1" applyBorder="1" applyAlignment="1">
      <alignment vertical="center"/>
    </xf>
    <xf numFmtId="43" fontId="33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vertical="center" wrapText="1"/>
    </xf>
    <xf numFmtId="0" fontId="37" fillId="0" borderId="0" xfId="0" applyFont="1" applyFill="1" applyAlignment="1">
      <alignment horizontal="center" vertical="center" wrapText="1"/>
    </xf>
    <xf numFmtId="0" fontId="37" fillId="0" borderId="0" xfId="0" applyFont="1" applyFill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179" fontId="33" fillId="0" borderId="0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37" fillId="0" borderId="1" xfId="0" applyNumberFormat="1" applyFont="1" applyFill="1" applyBorder="1" applyAlignment="1" applyProtection="1">
      <alignment horizontal="center" vertical="center" wrapText="1"/>
    </xf>
    <xf numFmtId="0" fontId="37" fillId="0" borderId="1" xfId="0" applyNumberFormat="1" applyFont="1" applyFill="1" applyBorder="1" applyAlignment="1" applyProtection="1">
      <alignment horizontal="center" vertical="center"/>
    </xf>
    <xf numFmtId="0" fontId="37" fillId="0" borderId="2" xfId="0" applyNumberFormat="1" applyFont="1" applyFill="1" applyBorder="1" applyAlignment="1" applyProtection="1">
      <alignment horizontal="center" vertical="center" wrapText="1"/>
    </xf>
    <xf numFmtId="0" fontId="12" fillId="3" borderId="1" xfId="0" applyNumberFormat="1" applyFont="1" applyFill="1" applyBorder="1" applyAlignment="1" applyProtection="1">
      <alignment horizontal="center" vertical="center"/>
    </xf>
    <xf numFmtId="0" fontId="12" fillId="4" borderId="1" xfId="0" applyNumberFormat="1" applyFont="1" applyFill="1" applyBorder="1" applyAlignment="1" applyProtection="1">
      <alignment horizontal="center" vertical="center"/>
    </xf>
    <xf numFmtId="0" fontId="12" fillId="3" borderId="1" xfId="0" applyNumberFormat="1" applyFont="1" applyFill="1" applyBorder="1" applyAlignment="1" applyProtection="1">
      <alignment horizontal="center" vertical="center" wrapText="1"/>
    </xf>
    <xf numFmtId="0" fontId="37" fillId="0" borderId="8" xfId="0" applyNumberFormat="1" applyFont="1" applyFill="1" applyBorder="1" applyAlignment="1" applyProtection="1">
      <alignment horizontal="center" vertical="center" wrapText="1"/>
    </xf>
    <xf numFmtId="0" fontId="37" fillId="3" borderId="1" xfId="0" applyNumberFormat="1" applyFont="1" applyFill="1" applyBorder="1" applyAlignment="1" applyProtection="1">
      <alignment horizontal="center" vertical="center" wrapText="1"/>
    </xf>
    <xf numFmtId="0" fontId="37" fillId="4" borderId="1" xfId="0" applyNumberFormat="1" applyFont="1" applyFill="1" applyBorder="1" applyAlignment="1" applyProtection="1">
      <alignment horizontal="center" vertical="center" wrapText="1"/>
    </xf>
    <xf numFmtId="0" fontId="37" fillId="4" borderId="1" xfId="0" applyNumberFormat="1" applyFont="1" applyFill="1" applyBorder="1" applyAlignment="1" applyProtection="1">
      <alignment horizontal="center" vertical="center"/>
    </xf>
    <xf numFmtId="0" fontId="37" fillId="0" borderId="6" xfId="0" applyNumberFormat="1" applyFont="1" applyFill="1" applyBorder="1" applyAlignment="1" applyProtection="1">
      <alignment horizontal="center" vertical="center" wrapText="1"/>
    </xf>
    <xf numFmtId="0" fontId="40" fillId="3" borderId="1" xfId="0" applyNumberFormat="1" applyFont="1" applyFill="1" applyBorder="1" applyAlignment="1" applyProtection="1">
      <alignment horizontal="center" vertical="center" wrapText="1"/>
    </xf>
    <xf numFmtId="0" fontId="40" fillId="3" borderId="1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vertical="center" wrapText="1"/>
    </xf>
    <xf numFmtId="0" fontId="41" fillId="3" borderId="1" xfId="0" applyNumberFormat="1" applyFont="1" applyFill="1" applyBorder="1" applyAlignment="1" applyProtection="1">
      <alignment horizontal="center" vertical="center" wrapText="1"/>
    </xf>
    <xf numFmtId="0" fontId="40" fillId="4" borderId="1" xfId="0" applyNumberFormat="1" applyFont="1" applyFill="1" applyBorder="1" applyAlignment="1" applyProtection="1">
      <alignment horizontal="center" vertical="center" wrapText="1"/>
    </xf>
    <xf numFmtId="0" fontId="40" fillId="4" borderId="1" xfId="0" applyFont="1" applyFill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 wrapText="1"/>
    </xf>
    <xf numFmtId="0" fontId="40" fillId="4" borderId="1" xfId="0" applyFont="1" applyFill="1" applyBorder="1" applyAlignment="1">
      <alignment horizontal="center" vertical="center"/>
    </xf>
    <xf numFmtId="0" fontId="40" fillId="0" borderId="1" xfId="0" applyNumberFormat="1" applyFont="1" applyFill="1" applyBorder="1" applyAlignment="1" applyProtection="1">
      <alignment horizontal="center" vertical="center"/>
    </xf>
    <xf numFmtId="0" fontId="42" fillId="0" borderId="1" xfId="0" applyNumberFormat="1" applyFont="1" applyFill="1" applyBorder="1" applyAlignment="1" applyProtection="1">
      <alignment horizontal="center" vertical="center" wrapText="1"/>
    </xf>
    <xf numFmtId="0" fontId="42" fillId="0" borderId="1" xfId="0" applyNumberFormat="1" applyFont="1" applyFill="1" applyBorder="1" applyAlignment="1" applyProtection="1">
      <alignment horizontal="center" vertical="center"/>
    </xf>
    <xf numFmtId="0" fontId="33" fillId="3" borderId="1" xfId="0" applyNumberFormat="1" applyFont="1" applyFill="1" applyBorder="1" applyAlignment="1" applyProtection="1">
      <alignment horizontal="center" vertical="center" wrapText="1"/>
    </xf>
    <xf numFmtId="0" fontId="42" fillId="3" borderId="1" xfId="0" applyFont="1" applyFill="1" applyBorder="1" applyAlignment="1">
      <alignment horizontal="center" vertical="center" wrapText="1"/>
    </xf>
    <xf numFmtId="0" fontId="42" fillId="3" borderId="1" xfId="0" applyNumberFormat="1" applyFont="1" applyFill="1" applyBorder="1" applyAlignment="1" applyProtection="1">
      <alignment horizontal="center" vertical="center" wrapText="1"/>
    </xf>
    <xf numFmtId="0" fontId="42" fillId="4" borderId="1" xfId="0" applyNumberFormat="1" applyFont="1" applyFill="1" applyBorder="1" applyAlignment="1" applyProtection="1">
      <alignment horizontal="center" vertical="center" wrapText="1"/>
    </xf>
    <xf numFmtId="0" fontId="42" fillId="4" borderId="1" xfId="0" applyFont="1" applyFill="1" applyBorder="1" applyAlignment="1">
      <alignment horizontal="center" vertical="center" wrapText="1"/>
    </xf>
    <xf numFmtId="0" fontId="42" fillId="4" borderId="1" xfId="0" applyFont="1" applyFill="1" applyBorder="1" applyAlignment="1">
      <alignment horizontal="center" vertical="center"/>
    </xf>
    <xf numFmtId="0" fontId="37" fillId="5" borderId="1" xfId="0" applyNumberFormat="1" applyFont="1" applyFill="1" applyBorder="1" applyAlignment="1" applyProtection="1">
      <alignment horizontal="center" vertical="center" wrapText="1"/>
    </xf>
    <xf numFmtId="0" fontId="37" fillId="5" borderId="1" xfId="0" applyNumberFormat="1" applyFont="1" applyFill="1" applyBorder="1" applyAlignment="1" applyProtection="1">
      <alignment horizontal="left" vertical="center"/>
    </xf>
    <xf numFmtId="178" fontId="37" fillId="5" borderId="1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33" fillId="5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center" vertical="center" wrapText="1"/>
    </xf>
    <xf numFmtId="179" fontId="43" fillId="5" borderId="1" xfId="0" applyNumberFormat="1" applyFont="1" applyFill="1" applyBorder="1" applyAlignment="1">
      <alignment vertical="center"/>
    </xf>
    <xf numFmtId="179" fontId="43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179" fontId="32" fillId="5" borderId="1" xfId="0" applyNumberFormat="1" applyFont="1" applyFill="1" applyBorder="1" applyAlignment="1">
      <alignment vertical="center"/>
    </xf>
    <xf numFmtId="179" fontId="32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vertical="center"/>
    </xf>
    <xf numFmtId="0" fontId="33" fillId="0" borderId="1" xfId="0" applyFont="1" applyFill="1" applyBorder="1" applyAlignment="1">
      <alignment vertical="center" wrapText="1"/>
    </xf>
    <xf numFmtId="179" fontId="44" fillId="0" borderId="1" xfId="0" applyNumberFormat="1" applyFont="1" applyFill="1" applyBorder="1" applyAlignment="1">
      <alignment vertical="center"/>
    </xf>
    <xf numFmtId="182" fontId="43" fillId="0" borderId="1" xfId="0" applyNumberFormat="1" applyFont="1" applyFill="1" applyBorder="1" applyAlignment="1">
      <alignment vertical="center"/>
    </xf>
    <xf numFmtId="0" fontId="27" fillId="0" borderId="1" xfId="0" applyFont="1" applyFill="1" applyBorder="1" applyAlignment="1">
      <alignment vertical="center" wrapText="1"/>
    </xf>
    <xf numFmtId="0" fontId="37" fillId="5" borderId="1" xfId="0" applyNumberFormat="1" applyFont="1" applyFill="1" applyBorder="1" applyAlignment="1" applyProtection="1">
      <alignment horizontal="left" vertical="center" wrapText="1"/>
    </xf>
    <xf numFmtId="179" fontId="37" fillId="5" borderId="1" xfId="0" applyNumberFormat="1" applyFont="1" applyFill="1" applyBorder="1" applyAlignment="1" applyProtection="1">
      <alignment horizontal="center" vertical="center"/>
    </xf>
    <xf numFmtId="179" fontId="32" fillId="6" borderId="1" xfId="0" applyNumberFormat="1" applyFont="1" applyFill="1" applyBorder="1" applyAlignment="1">
      <alignment vertical="center"/>
    </xf>
    <xf numFmtId="179" fontId="45" fillId="5" borderId="1" xfId="0" applyNumberFormat="1" applyFont="1" applyFill="1" applyBorder="1" applyAlignment="1">
      <alignment vertical="center"/>
    </xf>
    <xf numFmtId="0" fontId="46" fillId="0" borderId="0" xfId="0" applyFont="1" applyFill="1" applyAlignment="1">
      <alignment vertical="center"/>
    </xf>
    <xf numFmtId="0" fontId="33" fillId="0" borderId="1" xfId="54" applyFont="1" applyFill="1" applyBorder="1" applyAlignment="1">
      <alignment horizontal="left" vertical="center" wrapText="1"/>
    </xf>
    <xf numFmtId="0" fontId="33" fillId="0" borderId="1" xfId="54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vertical="center"/>
    </xf>
    <xf numFmtId="179" fontId="47" fillId="0" borderId="1" xfId="0" applyNumberFormat="1" applyFont="1" applyFill="1" applyBorder="1" applyAlignment="1">
      <alignment vertical="center"/>
    </xf>
    <xf numFmtId="0" fontId="43" fillId="0" borderId="1" xfId="0" applyFont="1" applyFill="1" applyBorder="1">
      <alignment vertical="center"/>
    </xf>
    <xf numFmtId="0" fontId="48" fillId="0" borderId="1" xfId="0" applyFont="1" applyFill="1" applyBorder="1" applyAlignment="1">
      <alignment horizontal="left" vertical="center"/>
    </xf>
    <xf numFmtId="0" fontId="49" fillId="0" borderId="0" xfId="0" applyFont="1" applyFill="1">
      <alignment vertical="center"/>
    </xf>
    <xf numFmtId="0" fontId="27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50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/>
    </xf>
    <xf numFmtId="0" fontId="16" fillId="0" borderId="2" xfId="0" applyNumberFormat="1" applyFont="1" applyFill="1" applyBorder="1" applyAlignment="1" applyProtection="1">
      <alignment horizontal="center" vertical="center" wrapText="1"/>
    </xf>
    <xf numFmtId="37" fontId="31" fillId="0" borderId="3" xfId="0" applyNumberFormat="1" applyFont="1" applyFill="1" applyBorder="1" applyAlignment="1">
      <alignment horizontal="center" vertical="center"/>
    </xf>
    <xf numFmtId="37" fontId="31" fillId="0" borderId="5" xfId="0" applyNumberFormat="1" applyFont="1" applyFill="1" applyBorder="1" applyAlignment="1">
      <alignment horizontal="center" vertical="center"/>
    </xf>
    <xf numFmtId="37" fontId="31" fillId="0" borderId="4" xfId="0" applyNumberFormat="1" applyFont="1" applyFill="1" applyBorder="1" applyAlignment="1">
      <alignment horizontal="center" vertical="center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37" fontId="16" fillId="0" borderId="1" xfId="0" applyNumberFormat="1" applyFont="1" applyFill="1" applyBorder="1" applyAlignment="1" applyProtection="1">
      <alignment horizontal="center" vertical="center" wrapText="1"/>
    </xf>
    <xf numFmtId="37" fontId="16" fillId="0" borderId="1" xfId="0" applyNumberFormat="1" applyFont="1" applyFill="1" applyBorder="1" applyAlignment="1">
      <alignment horizontal="center" vertical="center" wrapText="1"/>
    </xf>
    <xf numFmtId="0" fontId="16" fillId="0" borderId="6" xfId="0" applyNumberFormat="1" applyFont="1" applyFill="1" applyBorder="1" applyAlignment="1" applyProtection="1">
      <alignment horizontal="center" vertical="center" wrapText="1"/>
    </xf>
    <xf numFmtId="37" fontId="16" fillId="0" borderId="1" xfId="0" applyNumberFormat="1" applyFont="1" applyFill="1" applyBorder="1" applyAlignment="1">
      <alignment vertical="center" wrapText="1"/>
    </xf>
    <xf numFmtId="0" fontId="14" fillId="0" borderId="6" xfId="0" applyNumberFormat="1" applyFont="1" applyFill="1" applyBorder="1" applyAlignment="1" applyProtection="1">
      <alignment horizontal="center" vertical="center"/>
    </xf>
    <xf numFmtId="49" fontId="14" fillId="0" borderId="1" xfId="0" applyNumberFormat="1" applyFont="1" applyFill="1" applyBorder="1" applyAlignment="1" applyProtection="1">
      <alignment horizontal="left" vertical="center" wrapText="1"/>
    </xf>
    <xf numFmtId="176" fontId="16" fillId="0" borderId="1" xfId="0" applyNumberFormat="1" applyFont="1" applyFill="1" applyBorder="1" applyAlignment="1" applyProtection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8" fontId="2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178" fontId="14" fillId="0" borderId="1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4" fillId="0" borderId="3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vertical="center"/>
    </xf>
    <xf numFmtId="0" fontId="4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185" fontId="40" fillId="0" borderId="0" xfId="0" applyNumberFormat="1" applyFont="1" applyFill="1" applyBorder="1" applyAlignment="1">
      <alignment vertical="center"/>
    </xf>
    <xf numFmtId="184" fontId="16" fillId="0" borderId="0" xfId="0" applyNumberFormat="1" applyFont="1" applyFill="1" applyBorder="1" applyAlignment="1">
      <alignment vertical="center"/>
    </xf>
    <xf numFmtId="185" fontId="42" fillId="0" borderId="0" xfId="0" applyNumberFormat="1" applyFont="1" applyFill="1" applyBorder="1" applyAlignment="1">
      <alignment vertical="center"/>
    </xf>
    <xf numFmtId="0" fontId="27" fillId="0" borderId="0" xfId="0" applyFont="1" applyFill="1" applyBorder="1" applyAlignment="1">
      <alignment horizontal="center" vertical="center"/>
    </xf>
    <xf numFmtId="186" fontId="27" fillId="0" borderId="0" xfId="0" applyNumberFormat="1" applyFont="1" applyFill="1" applyBorder="1" applyAlignment="1">
      <alignment horizontal="center" vertical="center"/>
    </xf>
    <xf numFmtId="186" fontId="27" fillId="0" borderId="0" xfId="0" applyNumberFormat="1" applyFont="1" applyFill="1" applyBorder="1" applyAlignment="1">
      <alignment vertical="center"/>
    </xf>
    <xf numFmtId="187" fontId="20" fillId="0" borderId="0" xfId="0" applyNumberFormat="1" applyFont="1" applyFill="1" applyAlignment="1">
      <alignment vertical="center"/>
    </xf>
    <xf numFmtId="188" fontId="20" fillId="0" borderId="0" xfId="0" applyNumberFormat="1" applyFont="1" applyFill="1" applyAlignment="1">
      <alignment vertical="center"/>
    </xf>
    <xf numFmtId="179" fontId="20" fillId="0" borderId="0" xfId="0" applyNumberFormat="1" applyFont="1" applyFill="1" applyAlignment="1">
      <alignment horizontal="center" vertical="center"/>
    </xf>
    <xf numFmtId="0" fontId="19" fillId="0" borderId="0" xfId="70" applyFont="1">
      <alignment vertical="center"/>
    </xf>
    <xf numFmtId="187" fontId="19" fillId="0" borderId="0" xfId="70" applyNumberFormat="1" applyFont="1">
      <alignment vertical="center"/>
    </xf>
    <xf numFmtId="188" fontId="19" fillId="0" borderId="0" xfId="70" applyNumberFormat="1" applyFont="1">
      <alignment vertical="center"/>
    </xf>
    <xf numFmtId="179" fontId="19" fillId="0" borderId="0" xfId="70" applyNumberFormat="1" applyFont="1" applyAlignment="1">
      <alignment horizontal="center" vertical="center"/>
    </xf>
    <xf numFmtId="0" fontId="17" fillId="0" borderId="0" xfId="67" applyFont="1" applyFill="1" applyAlignment="1">
      <alignment horizontal="center" vertical="center"/>
    </xf>
    <xf numFmtId="0" fontId="14" fillId="0" borderId="0" xfId="70" applyFont="1" applyAlignment="1">
      <alignment vertical="center"/>
    </xf>
    <xf numFmtId="187" fontId="14" fillId="0" borderId="0" xfId="70" applyNumberFormat="1" applyFont="1" applyAlignment="1">
      <alignment vertical="center"/>
    </xf>
    <xf numFmtId="188" fontId="14" fillId="0" borderId="0" xfId="70" applyNumberFormat="1" applyFont="1" applyAlignment="1">
      <alignment vertical="center"/>
    </xf>
    <xf numFmtId="179" fontId="14" fillId="0" borderId="0" xfId="70" applyNumberFormat="1" applyFont="1" applyAlignment="1">
      <alignment vertical="center"/>
    </xf>
    <xf numFmtId="183" fontId="16" fillId="0" borderId="1" xfId="70" applyNumberFormat="1" applyFont="1" applyBorder="1" applyAlignment="1" applyProtection="1">
      <alignment horizontal="center" vertical="center" wrapText="1"/>
      <protection locked="0"/>
    </xf>
    <xf numFmtId="0" fontId="16" fillId="0" borderId="1" xfId="70" applyFont="1" applyBorder="1" applyAlignment="1">
      <alignment horizontal="center" vertical="center" wrapText="1"/>
    </xf>
    <xf numFmtId="187" fontId="26" fillId="0" borderId="1" xfId="0" applyNumberFormat="1" applyFont="1" applyFill="1" applyBorder="1" applyAlignment="1">
      <alignment horizontal="center" vertical="center" wrapText="1"/>
    </xf>
    <xf numFmtId="188" fontId="16" fillId="0" borderId="1" xfId="70" applyNumberFormat="1" applyFont="1" applyBorder="1" applyAlignment="1">
      <alignment horizontal="center" vertical="center" wrapText="1"/>
    </xf>
    <xf numFmtId="179" fontId="26" fillId="0" borderId="2" xfId="0" applyNumberFormat="1" applyFont="1" applyFill="1" applyBorder="1" applyAlignment="1">
      <alignment vertical="center" wrapText="1"/>
    </xf>
    <xf numFmtId="179" fontId="26" fillId="0" borderId="6" xfId="0" applyNumberFormat="1" applyFont="1" applyFill="1" applyBorder="1" applyAlignment="1">
      <alignment vertical="center" wrapText="1"/>
    </xf>
    <xf numFmtId="178" fontId="16" fillId="7" borderId="9" xfId="52" applyNumberFormat="1" applyFont="1" applyFill="1" applyBorder="1" applyAlignment="1" applyProtection="1">
      <alignment horizontal="left" vertical="center" wrapText="1"/>
      <protection locked="0"/>
    </xf>
    <xf numFmtId="176" fontId="16" fillId="0" borderId="6" xfId="70" applyNumberFormat="1" applyFont="1" applyFill="1" applyBorder="1" applyAlignment="1">
      <alignment horizontal="center" vertical="center" wrapText="1"/>
    </xf>
    <xf numFmtId="176" fontId="16" fillId="0" borderId="6" xfId="70" applyNumberFormat="1" applyFont="1" applyBorder="1" applyAlignment="1">
      <alignment horizontal="center" vertical="center" wrapText="1"/>
    </xf>
    <xf numFmtId="187" fontId="26" fillId="0" borderId="1" xfId="0" applyNumberFormat="1" applyFont="1" applyFill="1" applyBorder="1" applyAlignment="1">
      <alignment horizontal="center" vertical="center"/>
    </xf>
    <xf numFmtId="176" fontId="16" fillId="0" borderId="1" xfId="70" applyNumberFormat="1" applyFont="1" applyBorder="1" applyAlignment="1">
      <alignment horizontal="center" vertical="center" wrapText="1"/>
    </xf>
    <xf numFmtId="183" fontId="26" fillId="0" borderId="1" xfId="0" applyNumberFormat="1" applyFont="1" applyFill="1" applyBorder="1" applyAlignment="1">
      <alignment horizontal="center" vertical="center"/>
    </xf>
    <xf numFmtId="0" fontId="16" fillId="0" borderId="1" xfId="52" applyNumberFormat="1" applyFont="1" applyFill="1" applyBorder="1" applyAlignment="1" applyProtection="1">
      <alignment horizontal="left" vertical="center"/>
    </xf>
    <xf numFmtId="176" fontId="16" fillId="0" borderId="1" xfId="64" applyNumberFormat="1" applyFont="1" applyFill="1" applyBorder="1" applyAlignment="1" applyProtection="1">
      <alignment horizontal="center" vertical="center"/>
      <protection locked="0"/>
    </xf>
    <xf numFmtId="0" fontId="14" fillId="0" borderId="1" xfId="52" applyNumberFormat="1" applyFont="1" applyFill="1" applyBorder="1" applyAlignment="1" applyProtection="1">
      <alignment horizontal="left" vertical="center"/>
    </xf>
    <xf numFmtId="176" fontId="14" fillId="0" borderId="1" xfId="64" applyNumberFormat="1" applyFont="1" applyFill="1" applyBorder="1" applyAlignment="1" applyProtection="1">
      <alignment horizontal="center" vertical="center"/>
      <protection locked="0"/>
    </xf>
    <xf numFmtId="176" fontId="14" fillId="0" borderId="1" xfId="64" applyNumberFormat="1" applyFont="1" applyBorder="1" applyAlignment="1" applyProtection="1">
      <alignment horizontal="center" vertical="center"/>
      <protection locked="0"/>
    </xf>
    <xf numFmtId="187" fontId="20" fillId="0" borderId="1" xfId="0" applyNumberFormat="1" applyFont="1" applyFill="1" applyBorder="1" applyAlignment="1">
      <alignment horizontal="center" vertical="center"/>
    </xf>
    <xf numFmtId="176" fontId="14" fillId="0" borderId="1" xfId="70" applyNumberFormat="1" applyFont="1" applyFill="1" applyBorder="1" applyAlignment="1">
      <alignment horizontal="center" vertical="center"/>
    </xf>
    <xf numFmtId="183" fontId="20" fillId="0" borderId="1" xfId="0" applyNumberFormat="1" applyFont="1" applyFill="1" applyBorder="1" applyAlignment="1">
      <alignment horizontal="center" vertical="center"/>
    </xf>
    <xf numFmtId="176" fontId="16" fillId="0" borderId="1" xfId="70" applyNumberFormat="1" applyFont="1" applyFill="1" applyBorder="1" applyAlignment="1">
      <alignment horizontal="center" vertical="center" wrapText="1"/>
    </xf>
    <xf numFmtId="176" fontId="27" fillId="0" borderId="1" xfId="0" applyNumberFormat="1" applyFont="1" applyFill="1" applyBorder="1" applyAlignment="1">
      <alignment horizontal="center" vertical="center"/>
    </xf>
    <xf numFmtId="176" fontId="27" fillId="0" borderId="1" xfId="68" applyNumberFormat="1" applyFont="1" applyFill="1" applyBorder="1" applyAlignment="1" applyProtection="1">
      <alignment horizontal="center" vertical="center" wrapText="1"/>
      <protection locked="0"/>
    </xf>
    <xf numFmtId="178" fontId="16" fillId="7" borderId="1" xfId="52" applyNumberFormat="1" applyFont="1" applyFill="1" applyBorder="1" applyAlignment="1" applyProtection="1">
      <alignment vertical="center" wrapText="1"/>
      <protection locked="0"/>
    </xf>
    <xf numFmtId="49" fontId="14" fillId="7" borderId="1" xfId="52" applyNumberFormat="1" applyFont="1" applyFill="1" applyBorder="1" applyAlignment="1" applyProtection="1">
      <alignment vertical="center" wrapText="1" shrinkToFit="1"/>
      <protection locked="0"/>
    </xf>
    <xf numFmtId="1" fontId="14" fillId="7" borderId="1" xfId="52" applyNumberFormat="1" applyFont="1" applyFill="1" applyBorder="1" applyAlignment="1" applyProtection="1">
      <alignment vertical="center" wrapText="1"/>
      <protection locked="0"/>
    </xf>
    <xf numFmtId="0" fontId="14" fillId="0" borderId="1" xfId="70" applyFont="1" applyBorder="1">
      <alignment vertical="center"/>
    </xf>
    <xf numFmtId="0" fontId="16" fillId="0" borderId="1" xfId="52" applyNumberFormat="1" applyFont="1" applyFill="1" applyBorder="1" applyAlignment="1" applyProtection="1">
      <alignment horizontal="center" vertical="center"/>
    </xf>
    <xf numFmtId="176" fontId="14" fillId="0" borderId="1" xfId="56" applyNumberFormat="1" applyFont="1" applyFill="1" applyBorder="1" applyAlignment="1">
      <alignment horizontal="center" vertical="center"/>
    </xf>
    <xf numFmtId="0" fontId="51" fillId="0" borderId="0" xfId="55" applyFont="1" applyFill="1" applyAlignment="1">
      <alignment horizontal="center" vertical="center"/>
    </xf>
    <xf numFmtId="0" fontId="9" fillId="0" borderId="0" xfId="53" applyFont="1" applyFill="1" applyBorder="1" applyAlignment="1">
      <alignment vertical="center" wrapText="1"/>
    </xf>
    <xf numFmtId="0" fontId="9" fillId="0" borderId="0" xfId="53" applyFont="1" applyFill="1" applyBorder="1" applyAlignment="1">
      <alignment horizontal="center" vertical="center" wrapText="1"/>
    </xf>
    <xf numFmtId="0" fontId="9" fillId="0" borderId="0" xfId="53" applyFont="1" applyFill="1" applyBorder="1" applyAlignment="1">
      <alignment horizontal="right" vertical="center" wrapText="1"/>
    </xf>
    <xf numFmtId="0" fontId="9" fillId="0" borderId="0" xfId="53" applyFont="1" applyFill="1" applyBorder="1" applyAlignment="1">
      <alignment horizontal="right" vertical="center"/>
    </xf>
    <xf numFmtId="0" fontId="24" fillId="0" borderId="1" xfId="53" applyFont="1" applyFill="1" applyBorder="1" applyAlignment="1" applyProtection="1">
      <alignment horizontal="center" vertical="center" wrapText="1"/>
      <protection locked="0"/>
    </xf>
    <xf numFmtId="176" fontId="24" fillId="0" borderId="1" xfId="53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67" applyFont="1" applyFill="1" applyBorder="1" applyAlignment="1">
      <alignment horizontal="center" vertical="center" wrapText="1"/>
    </xf>
    <xf numFmtId="176" fontId="12" fillId="0" borderId="2" xfId="53" applyNumberFormat="1" applyFont="1" applyFill="1" applyBorder="1" applyAlignment="1" applyProtection="1">
      <alignment horizontal="center" vertical="center" wrapText="1"/>
      <protection locked="0"/>
    </xf>
    <xf numFmtId="0" fontId="24" fillId="0" borderId="1" xfId="53" applyFont="1" applyFill="1" applyBorder="1" applyAlignment="1">
      <alignment vertical="center" wrapText="1"/>
    </xf>
    <xf numFmtId="176" fontId="16" fillId="0" borderId="1" xfId="53" applyNumberFormat="1" applyFont="1" applyFill="1" applyBorder="1" applyAlignment="1">
      <alignment horizontal="center" vertical="center" wrapText="1"/>
    </xf>
    <xf numFmtId="176" fontId="16" fillId="0" borderId="1" xfId="1" applyNumberFormat="1" applyFont="1" applyFill="1" applyBorder="1" applyAlignment="1" applyProtection="1">
      <alignment horizontal="center" vertical="center" wrapText="1"/>
    </xf>
    <xf numFmtId="0" fontId="17" fillId="0" borderId="1" xfId="67" applyFont="1" applyFill="1" applyBorder="1" applyAlignment="1">
      <alignment vertical="center"/>
    </xf>
    <xf numFmtId="176" fontId="16" fillId="0" borderId="1" xfId="53" applyNumberFormat="1" applyFont="1" applyFill="1" applyBorder="1" applyAlignment="1" applyProtection="1">
      <alignment horizontal="center" vertical="center" wrapText="1"/>
      <protection locked="0"/>
    </xf>
    <xf numFmtId="176" fontId="12" fillId="0" borderId="1" xfId="53" applyNumberFormat="1" applyFont="1" applyFill="1" applyBorder="1" applyAlignment="1" applyProtection="1">
      <alignment horizontal="left" vertical="center" wrapText="1"/>
      <protection locked="0"/>
    </xf>
    <xf numFmtId="176" fontId="37" fillId="0" borderId="1" xfId="53" applyNumberFormat="1" applyFont="1" applyFill="1" applyBorder="1" applyAlignment="1" applyProtection="1">
      <alignment horizontal="left" vertical="center" wrapText="1"/>
      <protection locked="0"/>
    </xf>
    <xf numFmtId="0" fontId="20" fillId="0" borderId="1" xfId="0" applyFont="1" applyFill="1" applyBorder="1" applyAlignment="1">
      <alignment vertical="center"/>
    </xf>
    <xf numFmtId="0" fontId="11" fillId="0" borderId="1" xfId="53" applyFont="1" applyFill="1" applyBorder="1" applyAlignment="1">
      <alignment vertical="center" wrapText="1"/>
    </xf>
    <xf numFmtId="176" fontId="33" fillId="0" borderId="1" xfId="53" applyNumberFormat="1" applyFont="1" applyFill="1" applyBorder="1" applyAlignment="1">
      <alignment horizontal="center" vertical="center" wrapText="1"/>
    </xf>
    <xf numFmtId="176" fontId="14" fillId="0" borderId="1" xfId="1" applyNumberFormat="1" applyFont="1" applyFill="1" applyBorder="1" applyAlignment="1" applyProtection="1">
      <alignment horizontal="center" vertical="center" wrapText="1"/>
    </xf>
    <xf numFmtId="176" fontId="14" fillId="0" borderId="1" xfId="53" applyNumberFormat="1" applyFont="1" applyFill="1" applyBorder="1" applyAlignment="1">
      <alignment horizontal="center" vertical="center" wrapText="1"/>
    </xf>
    <xf numFmtId="189" fontId="14" fillId="0" borderId="6" xfId="53" applyNumberFormat="1" applyFont="1" applyFill="1" applyBorder="1" applyAlignment="1">
      <alignment horizontal="left" vertical="center" wrapText="1"/>
    </xf>
    <xf numFmtId="189" fontId="33" fillId="0" borderId="6" xfId="53" applyNumberFormat="1" applyFont="1" applyFill="1" applyBorder="1" applyAlignment="1">
      <alignment horizontal="left" vertical="center" wrapText="1"/>
    </xf>
    <xf numFmtId="0" fontId="11" fillId="0" borderId="1" xfId="53" applyFont="1" applyFill="1" applyBorder="1" applyAlignment="1">
      <alignment horizontal="left" vertical="center" wrapText="1"/>
    </xf>
    <xf numFmtId="189" fontId="14" fillId="0" borderId="1" xfId="53" applyNumberFormat="1" applyFont="1" applyFill="1" applyBorder="1" applyAlignment="1">
      <alignment horizontal="left" vertical="center" wrapText="1"/>
    </xf>
    <xf numFmtId="189" fontId="33" fillId="0" borderId="1" xfId="53" applyNumberFormat="1" applyFont="1" applyFill="1" applyBorder="1" applyAlignment="1">
      <alignment horizontal="left" vertical="center" wrapText="1"/>
    </xf>
    <xf numFmtId="176" fontId="13" fillId="0" borderId="1" xfId="69" applyNumberFormat="1" applyFont="1" applyFill="1" applyBorder="1" applyAlignment="1">
      <alignment horizontal="left" vertical="center" wrapText="1"/>
    </xf>
    <xf numFmtId="189" fontId="13" fillId="0" borderId="1" xfId="53" applyNumberFormat="1" applyFont="1" applyFill="1" applyBorder="1" applyAlignment="1">
      <alignment horizontal="left" vertical="center" wrapText="1"/>
    </xf>
    <xf numFmtId="0" fontId="24" fillId="0" borderId="1" xfId="53" applyFont="1" applyFill="1" applyBorder="1" applyAlignment="1">
      <alignment horizontal="left" vertical="center" wrapText="1"/>
    </xf>
    <xf numFmtId="0" fontId="13" fillId="0" borderId="1" xfId="53" applyFont="1" applyFill="1" applyBorder="1" applyAlignment="1">
      <alignment horizontal="left" vertical="center" wrapText="1"/>
    </xf>
    <xf numFmtId="0" fontId="33" fillId="0" borderId="1" xfId="53" applyFont="1" applyFill="1" applyBorder="1" applyAlignment="1">
      <alignment horizontal="left" vertical="center" wrapText="1"/>
    </xf>
    <xf numFmtId="0" fontId="24" fillId="0" borderId="1" xfId="53" applyFont="1" applyFill="1" applyBorder="1" applyAlignment="1">
      <alignment horizontal="center" vertical="center" wrapText="1"/>
    </xf>
    <xf numFmtId="176" fontId="33" fillId="0" borderId="1" xfId="69" applyNumberFormat="1" applyFont="1" applyFill="1" applyBorder="1" applyAlignment="1">
      <alignment horizontal="left" vertical="center" wrapText="1"/>
    </xf>
    <xf numFmtId="0" fontId="42" fillId="0" borderId="0" xfId="55" applyFill="1" applyBorder="1" applyAlignment="1">
      <alignment vertical="center"/>
    </xf>
    <xf numFmtId="0" fontId="42" fillId="0" borderId="0" xfId="55" applyFill="1" applyBorder="1" applyAlignment="1"/>
    <xf numFmtId="0" fontId="42" fillId="0" borderId="0" xfId="55" applyFill="1" applyBorder="1" applyAlignment="1">
      <alignment horizontal="center"/>
    </xf>
    <xf numFmtId="0" fontId="42" fillId="0" borderId="0" xfId="55" applyFill="1" applyBorder="1" applyAlignment="1">
      <alignment vertical="center" wrapText="1"/>
    </xf>
    <xf numFmtId="0" fontId="42" fillId="0" borderId="0" xfId="55" applyFill="1" applyBorder="1" applyAlignment="1">
      <alignment horizontal="center" vertical="center"/>
    </xf>
    <xf numFmtId="0" fontId="2" fillId="0" borderId="0" xfId="55" applyFont="1" applyFill="1" applyBorder="1" applyAlignment="1">
      <alignment vertical="center"/>
    </xf>
    <xf numFmtId="0" fontId="17" fillId="0" borderId="0" xfId="67" applyFont="1" applyFill="1" applyBorder="1" applyAlignment="1">
      <alignment horizontal="center" vertical="center"/>
    </xf>
    <xf numFmtId="0" fontId="13" fillId="0" borderId="0" xfId="67" applyFont="1" applyFill="1" applyBorder="1" applyAlignment="1">
      <alignment vertical="center"/>
    </xf>
    <xf numFmtId="0" fontId="13" fillId="0" borderId="0" xfId="55" applyFont="1" applyFill="1" applyBorder="1" applyAlignment="1">
      <alignment vertical="center"/>
    </xf>
    <xf numFmtId="0" fontId="13" fillId="0" borderId="0" xfId="55" applyFont="1" applyFill="1" applyBorder="1" applyAlignment="1">
      <alignment horizontal="right" vertical="center"/>
    </xf>
    <xf numFmtId="0" fontId="12" fillId="0" borderId="10" xfId="67" applyFont="1" applyFill="1" applyBorder="1" applyAlignment="1">
      <alignment horizontal="center" vertical="center" wrapText="1"/>
    </xf>
    <xf numFmtId="0" fontId="12" fillId="0" borderId="1" xfId="55" applyFont="1" applyFill="1" applyBorder="1" applyAlignment="1">
      <alignment horizontal="center" vertical="center" wrapText="1"/>
    </xf>
    <xf numFmtId="0" fontId="12" fillId="0" borderId="10" xfId="67" applyFont="1" applyFill="1" applyBorder="1" applyAlignment="1">
      <alignment horizontal="left" vertical="center" wrapText="1"/>
    </xf>
    <xf numFmtId="3" fontId="12" fillId="0" borderId="1" xfId="1" applyNumberFormat="1" applyFont="1" applyFill="1" applyBorder="1" applyAlignment="1" applyProtection="1">
      <alignment horizontal="center" vertical="center" wrapText="1"/>
    </xf>
    <xf numFmtId="0" fontId="14" fillId="0" borderId="1" xfId="55" applyFont="1" applyFill="1" applyBorder="1" applyAlignment="1">
      <alignment vertical="center" wrapText="1"/>
    </xf>
    <xf numFmtId="3" fontId="12" fillId="0" borderId="10" xfId="67" applyNumberFormat="1" applyFont="1" applyFill="1" applyBorder="1" applyAlignment="1" applyProtection="1">
      <alignment horizontal="left" vertical="center" wrapText="1"/>
      <protection locked="0"/>
    </xf>
    <xf numFmtId="178" fontId="42" fillId="0" borderId="0" xfId="55" applyNumberFormat="1" applyFill="1" applyBorder="1" applyAlignment="1">
      <alignment horizontal="center" vertical="center"/>
    </xf>
    <xf numFmtId="0" fontId="14" fillId="0" borderId="10" xfId="67" applyFont="1" applyFill="1" applyBorder="1" applyAlignment="1">
      <alignment vertical="center" wrapText="1"/>
    </xf>
    <xf numFmtId="3" fontId="13" fillId="0" borderId="1" xfId="1" applyNumberFormat="1" applyFont="1" applyFill="1" applyBorder="1" applyAlignment="1" applyProtection="1">
      <alignment horizontal="center" vertical="center" wrapText="1"/>
    </xf>
    <xf numFmtId="43" fontId="14" fillId="0" borderId="1" xfId="1" applyNumberFormat="1" applyFont="1" applyFill="1" applyBorder="1" applyAlignment="1" applyProtection="1">
      <alignment vertical="center" wrapText="1"/>
    </xf>
    <xf numFmtId="3" fontId="12" fillId="0" borderId="1" xfId="67" applyNumberFormat="1" applyFont="1" applyFill="1" applyBorder="1" applyAlignment="1" applyProtection="1">
      <alignment horizontal="left" vertical="center" wrapText="1"/>
      <protection locked="0"/>
    </xf>
    <xf numFmtId="43" fontId="14" fillId="0" borderId="1" xfId="1" applyNumberFormat="1" applyFont="1" applyFill="1" applyBorder="1" applyAlignment="1" applyProtection="1">
      <alignment horizontal="center" vertical="center" wrapText="1"/>
    </xf>
    <xf numFmtId="178" fontId="42" fillId="0" borderId="0" xfId="55" applyNumberFormat="1" applyFill="1" applyBorder="1" applyAlignment="1">
      <alignment horizontal="center"/>
    </xf>
    <xf numFmtId="0" fontId="42" fillId="0" borderId="0" xfId="55" applyFill="1" applyBorder="1" applyAlignment="1">
      <alignment horizontal="center" wrapText="1"/>
    </xf>
    <xf numFmtId="184" fontId="42" fillId="0" borderId="0" xfId="1" applyNumberFormat="1" applyFont="1" applyFill="1" applyBorder="1" applyAlignment="1" applyProtection="1"/>
    <xf numFmtId="0" fontId="52" fillId="0" borderId="0" xfId="55" applyFont="1" applyFill="1" applyBorder="1" applyAlignment="1"/>
    <xf numFmtId="0" fontId="42" fillId="3" borderId="1" xfId="0" applyFont="1" applyFill="1" applyBorder="1" applyAlignment="1" quotePrefix="1">
      <alignment horizontal="center" vertical="center" wrapText="1"/>
    </xf>
    <xf numFmtId="0" fontId="42" fillId="3" borderId="1" xfId="0" applyNumberFormat="1" applyFont="1" applyFill="1" applyBorder="1" applyAlignment="1" applyProtection="1" quotePrefix="1">
      <alignment horizontal="center" vertical="center" wrapText="1"/>
    </xf>
    <xf numFmtId="0" fontId="42" fillId="4" borderId="1" xfId="0" applyFont="1" applyFill="1" applyBorder="1" applyAlignment="1" quotePrefix="1">
      <alignment horizontal="center" vertical="center" wrapText="1"/>
    </xf>
    <xf numFmtId="0" fontId="42" fillId="4" borderId="1" xfId="0" applyNumberFormat="1" applyFont="1" applyFill="1" applyBorder="1" applyAlignment="1" applyProtection="1" quotePrefix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55" xfId="50"/>
    <cellStyle name="常规 22 2" xfId="51"/>
    <cellStyle name="常规 3 4" xfId="52"/>
    <cellStyle name="常规 2" xfId="53"/>
    <cellStyle name="常规 4" xfId="54"/>
    <cellStyle name="常规 19" xfId="55"/>
    <cellStyle name="常规 3" xfId="56"/>
    <cellStyle name="常规 22" xfId="57"/>
    <cellStyle name="常规 23 4" xfId="58"/>
    <cellStyle name="常规 23 2" xfId="59"/>
    <cellStyle name="样式 1" xfId="60"/>
    <cellStyle name="常规_Sheet1" xfId="61"/>
    <cellStyle name="常规 10" xfId="62"/>
    <cellStyle name="常规 23" xfId="63"/>
    <cellStyle name="千位分隔 10" xfId="64"/>
    <cellStyle name="常规_2014调整预算总表(3)" xfId="65"/>
    <cellStyle name="常规_(汇总表)2017年社会保险基金调整预算表(1)" xfId="66"/>
    <cellStyle name="常规_2006年收入及财力预算调整表" xfId="67"/>
    <cellStyle name="常规_2007年收入_财政收支月报2015" xfId="68"/>
    <cellStyle name="常规 10 3" xfId="69"/>
    <cellStyle name="常规 3 2 2 6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E2EFDA"/>
      <color rgb="00FCE4D6"/>
      <color rgb="001F09F7"/>
      <color rgb="00DDEBF7"/>
      <color rgb="0000B050"/>
      <color rgb="00FFFF00"/>
      <color rgb="0092D05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3" Type="http://schemas.openxmlformats.org/officeDocument/2006/relationships/styles" Target="styles.xml"/><Relationship Id="rId52" Type="http://schemas.openxmlformats.org/officeDocument/2006/relationships/sharedStrings" Target="sharedStrings.xml"/><Relationship Id="rId51" Type="http://schemas.openxmlformats.org/officeDocument/2006/relationships/theme" Target="theme/theme1.xml"/><Relationship Id="rId50" Type="http://schemas.openxmlformats.org/officeDocument/2006/relationships/externalLink" Target="externalLinks/externalLink38.xml"/><Relationship Id="rId5" Type="http://schemas.openxmlformats.org/officeDocument/2006/relationships/worksheet" Target="worksheets/sheet5.xml"/><Relationship Id="rId49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3.xml"/><Relationship Id="rId44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0.xml"/><Relationship Id="rId41" Type="http://schemas.openxmlformats.org/officeDocument/2006/relationships/externalLink" Target="externalLinks/externalLink29.xml"/><Relationship Id="rId40" Type="http://schemas.openxmlformats.org/officeDocument/2006/relationships/externalLink" Target="externalLinks/externalLink28.xml"/><Relationship Id="rId4" Type="http://schemas.openxmlformats.org/officeDocument/2006/relationships/worksheet" Target="worksheets/sheet4.xml"/><Relationship Id="rId39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3.xml"/><Relationship Id="rId34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0.xml"/><Relationship Id="rId31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13.xml"/><Relationship Id="rId24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0.xml"/><Relationship Id="rId21" Type="http://schemas.openxmlformats.org/officeDocument/2006/relationships/externalLink" Target="externalLinks/externalLink9.xml"/><Relationship Id="rId20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7.xml"/><Relationship Id="rId18" Type="http://schemas.openxmlformats.org/officeDocument/2006/relationships/externalLink" Target="externalLinks/externalLink6.xml"/><Relationship Id="rId17" Type="http://schemas.openxmlformats.org/officeDocument/2006/relationships/externalLink" Target="externalLinks/externalLink5.xml"/><Relationship Id="rId1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3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My%20Documents\2002&#24180;&#36130;&#25919;&#39044;&#31639;\2002&#24180;&#36130;&#25919;&#39044;&#31639;&#24635;&#3492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105;&#30340;&#25991;&#26723;\2019&#24180;\2019&#24180;&#32454;&#21270;&#39044;&#31639;\(20190410&#31295;&#25913;)%202019&#24180;&#39044;&#31639;&#3492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ser\90ece732-1689-478d-b42f-d0f3fb0d3df1\&#39044;&#31639;&#32929;\&#24037;&#20316;&#25991;&#26723;\&#24037;&#20316;&#25991;&#20214;&#25991;&#26723;\&#21508;&#24180;&#24230;&#39044;&#31639;&#24773;&#20917;\2025&#24180;&#39044;&#31639;\&#35843;&#25972;&#39044;&#31639;\&#65288;&#25919;&#24220;&#24120;&#21153;&#20250;&#65289;2025&#24180;&#36130;&#25919;&#25910;&#25910;&#25903;&#39044;&#31639;&#35843;&#25972;&#26041;&#26696;&#65288;11.3&#65289;\&#19978;&#21439;&#22996;&#24120;&#22996;&#20250;&#26448;&#26009;\2025&#35843;&#25972;&#39044;&#31639;&#65288;&#20154;&#22823;&#24120;&#22996;&#20250;&#65289;%20\\\NTS01\jhc\unzipped\Eastern%20Airline%20FE\Spares\FILES\SMCTS2\SMCTSSP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105;&#30340;&#25991;&#26723;\2015&#24180;&#39044;&#31639;\&#35843;&#25972;&#39044;&#31639;\&#25105;&#30340;&#25991;&#26723;\&#32467;&#36716;&#19979;&#24180;\2014\LD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ser\90ece732-1689-478d-b42f-d0f3fb0d3df1\&#39044;&#31639;&#32929;\&#24037;&#20316;&#25991;&#26723;\&#24037;&#20316;&#25991;&#20214;&#25991;&#26723;\&#21508;&#24180;&#24230;&#39044;&#31639;&#24773;&#20917;\2025&#24180;&#39044;&#31639;\&#35843;&#25972;&#39044;&#31639;\&#65288;&#25919;&#24220;&#24120;&#21153;&#20250;&#65289;2025&#24180;&#36130;&#25919;&#25910;&#25910;&#25903;&#39044;&#31639;&#35843;&#25972;&#26041;&#26696;&#65288;11.3&#65289;\&#19978;&#21439;&#22996;&#24120;&#22996;&#20250;&#26448;&#26009;\2025&#35843;&#25972;&#39044;&#31639;&#65288;&#20154;&#22823;&#24120;&#22996;&#20250;&#65289;%20\\\http:\10.49.65.9\DOCUME~1\bzqkf0\LOCALS~1\Temp\onworking\AP_COMMON_BCM_ALL_SCHEMATIC_070619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037;&#20316;&#25991;&#26723;\&#24037;&#20316;&#25991;&#20214;&#25991;&#26723;\&#21508;&#24180;&#24230;&#39044;&#31639;&#24773;&#20917;\2022&#24180;&#39044;&#31639;\&#24180;&#21021;&#39044;&#31639;&#25253;&#34920;\2020&#24180;&#39044;&#31639;&#25191;&#34892;&#24773;&#20917;&#21450;2021&#24180;&#39044;&#31639;&#33609;&#26696;\&#20154;&#22823;&#20250;&#19978;&#20250;&#34920;&#26684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\My%20Documents\2011&#24180;&#39044;&#31639;\2011&#35843;&#25972;&#39044;&#31639;\2002&#24180;&#36130;&#25919;&#39044;&#31639;\2002&#24180;&#36130;&#25919;&#39044;&#31639;&#24635;&#34920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\My%20RTX%20Files\&#36182;&#21073;&#20852;\2022&#24180;&#24180;&#21021;&#39044;&#31639;&#65288;&#25919;&#24220;&#24615;&#22522;&#37329;&#39044;&#31639;&#65289;12.07.xlsx#REF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p\Desktop\Desktop\My%20Documents\2002&#24180;&#36130;&#25919;&#39044;&#31639;\2002&#24180;&#36130;&#25919;&#39044;&#31639;&#24635;&#34920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p\Desktop\My%20Documents\2002&#24180;&#36130;&#25919;&#39044;&#31639;\2002&#24180;&#36130;&#25919;&#39044;&#31639;&#24635;&#34920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p\Desktop\Desktop\&#25105;&#30340;&#25991;&#26723;\My%20Documents\&#26376;&#25253;&#34920;201107\2002&#24180;&#36130;&#25919;&#39044;&#31639;\2002&#24180;&#36130;&#25919;&#39044;&#31639;&#24635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105;&#30340;&#25991;&#26723;\My%20Documents\&#26376;&#25253;&#34920;201107\2002&#24180;&#36130;&#25919;&#39044;&#31639;\2002&#24180;&#36130;&#25919;&#39044;&#31639;&#24635;&#34920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p\Desktop\&#25105;&#30340;&#25991;&#26723;\My%20Documents\&#26376;&#25253;&#34920;201107\2002&#24180;&#36130;&#25919;&#39044;&#31639;\2002&#24180;&#36130;&#25919;&#39044;&#31639;&#24635;&#34920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p\Desktop\Desktop\&#25105;&#30340;&#25991;&#26723;\2015&#24180;&#39044;&#31639;\&#35843;&#25972;&#39044;&#31639;\&#25105;&#30340;&#25991;&#26723;\&#32467;&#36716;&#19979;&#24180;\2014\LD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p\Desktop\&#25105;&#30340;&#25991;&#26723;\2015&#24180;&#39044;&#31639;\&#35843;&#25972;&#39044;&#31639;\&#25105;&#30340;&#25991;&#26723;\&#32467;&#36716;&#19979;&#24180;\2014\LD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p\Desktop\Desktop\&#24037;&#20316;&#25991;&#26723;\&#24037;&#20316;&#25991;&#20214;&#25991;&#26723;\&#21508;&#24180;&#24230;&#39044;&#31639;&#24773;&#20917;\2022&#24180;&#39044;&#31639;\&#24180;&#21021;&#39044;&#31639;&#25253;&#34920;\2020&#24180;&#39044;&#31639;&#25191;&#34892;&#24773;&#20917;&#21450;2021&#24180;&#39044;&#31639;&#33609;&#26696;\&#20154;&#22823;&#20250;&#19978;&#20250;&#34920;&#26684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p\Desktop\&#24037;&#20316;&#25991;&#26723;\&#24037;&#20316;&#25991;&#20214;&#25991;&#26723;\&#21508;&#24180;&#24230;&#39044;&#31639;&#24773;&#20917;\2022&#24180;&#39044;&#31639;\&#24180;&#21021;&#39044;&#31639;&#25253;&#34920;\2020&#24180;&#39044;&#31639;&#25191;&#34892;&#24773;&#20917;&#21450;2021&#24180;&#39044;&#31639;&#33609;&#26696;\&#20154;&#22823;&#20250;&#19978;&#20250;&#34920;&#26684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p\Desktop\Program%20Files\LIM\Users\109175\Received%20Files\ATECH&#32534;&#36753;20090309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p\Desktop\Desktop\My%20Documents\2011&#24180;&#39044;&#31639;\2011&#35843;&#25972;&#39044;&#31639;\2002&#24180;&#36130;&#25919;&#39044;&#31639;\2002&#24180;&#36130;&#25919;&#39044;&#31639;&#24635;&#3492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968;&#25454;&#20132;&#25442;\&#39044;&#31639;&#32929;\ATECH&#32534;&#36753;20090309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p\Desktop\My%20Documents\2011&#24180;&#39044;&#31639;\2011&#35843;&#25972;&#39044;&#31639;\2002&#24180;&#36130;&#25919;&#39044;&#31639;\2002&#24180;&#36130;&#25919;&#39044;&#31639;&#24635;&#34920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ser\90ece732-1689-478d-b42f-d0f3fb0d3df1\&#39044;&#31639;&#32929;\&#24037;&#20316;&#25991;&#26723;\&#24037;&#20316;&#25991;&#20214;&#25991;&#26723;\&#21508;&#24180;&#24230;&#39044;&#31639;&#24773;&#20917;\2025&#24180;&#39044;&#31639;\&#35843;&#25972;&#39044;&#31639;\&#65288;&#25919;&#24220;&#24120;&#21153;&#20250;&#65289;2025&#24180;&#36130;&#25919;&#25910;&#25910;&#25903;&#39044;&#31639;&#35843;&#25972;&#26041;&#26696;&#65288;11.3&#65289;\&#19978;&#21439;&#22996;&#24120;&#22996;&#20250;&#26448;&#26009;\2025&#35843;&#25972;&#39044;&#31639;&#65288;&#20154;&#22823;&#24120;&#22996;&#20250;&#65289;%20\\\10.52.228.137\&#24037;&#20316;&#25991;&#26723;\&#24037;&#20316;&#25991;&#20214;&#25991;&#26723;\&#21508;&#24180;&#24230;&#39044;&#31639;&#24773;&#20917;\2022&#24180;&#39044;&#31639;\&#24180;&#21021;&#39044;&#31639;&#25253;&#34920;\2020&#24180;&#39044;&#31639;&#25191;&#34892;&#24773;&#20917;&#21450;2021&#24180;&#39044;&#31639;&#33609;&#26696;\&#20154;&#22823;&#20250;&#19978;&#20250;&#34920;&#2668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ser\90ece732-1689-478d-b42f-d0f3fb0d3df1\&#39044;&#31639;&#32929;\&#24037;&#20316;&#25991;&#26723;\&#24037;&#20316;&#25991;&#20214;&#25991;&#26723;\&#21508;&#24180;&#24230;&#39044;&#31639;&#24773;&#20917;\2025&#24180;&#39044;&#31639;\&#35843;&#25972;&#39044;&#31639;\&#65288;&#25919;&#24220;&#24120;&#21153;&#20250;&#65289;2025&#24180;&#36130;&#25919;&#25910;&#25910;&#25903;&#39044;&#31639;&#35843;&#25972;&#26041;&#26696;&#65288;11.3&#65289;\&#19978;&#21439;&#22996;&#24120;&#22996;&#20250;&#26448;&#26009;\2025&#35843;&#25972;&#39044;&#31639;&#65288;&#20154;&#22823;&#24120;&#22996;&#20250;&#65289;%20\\\http:\10.49.65.9\OK\S19-BCM\S19&#12289;A0%20and%20JC22%20BCM%20PIN%20LIST%20V1.0%202010011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ser\90ece732-1689-478d-b42f-d0f3fb0d3df1\&#39044;&#31639;&#32929;\&#24037;&#20316;&#25991;&#26723;\&#24037;&#20316;&#25991;&#20214;&#25991;&#26723;\&#21508;&#24180;&#24230;&#39044;&#31639;&#24773;&#20917;\2025&#24180;&#39044;&#31639;\&#35843;&#25972;&#39044;&#31639;\&#65288;&#25919;&#24220;&#24120;&#21153;&#20250;&#65289;2025&#24180;&#36130;&#25919;&#25910;&#25910;&#25903;&#39044;&#31639;&#35843;&#25972;&#26041;&#26696;&#65288;11.3&#65289;\&#19978;&#21439;&#22996;&#24120;&#22996;&#20250;&#26448;&#26009;\2025&#35843;&#25972;&#39044;&#31639;&#65288;&#20154;&#22823;&#24120;&#22996;&#20250;&#65289;%20\\\10.52.228.137\My%20Documents\2011&#24180;&#39044;&#31639;\2011&#35843;&#25972;&#39044;&#31639;\2002&#24180;&#36130;&#25919;&#39044;&#31639;\2002&#24180;&#36130;&#25919;&#39044;&#31639;&#24635;&#34920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4&#24180;&#39044;&#31639;&#32534;&#21046;\&#38468;&#20214;1&#65306;2024&#24180;&#39044;&#31639;&#30456;&#20851;&#34920;&#26684;%20%20%20%20%20&#20225;&#19994;&#36864;&#31649;&#21150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1&#65306;&#30142;&#25511;&#20013;&#24515;2024&#24180;&#39044;&#31639;&#30456;&#20851;&#34920;&#26684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ser\90ece732-1689-478d-b42f-d0f3fb0d3df1\&#39044;&#31639;&#32929;\&#24037;&#20316;&#25991;&#26723;\&#24037;&#20316;&#25991;&#20214;&#25991;&#26723;\&#21508;&#24180;&#24230;&#39044;&#31639;&#24773;&#20917;\2025&#24180;&#39044;&#31639;\&#35843;&#25972;&#39044;&#31639;\&#65288;&#25919;&#24220;&#24120;&#21153;&#20250;&#65289;2025&#24180;&#36130;&#25919;&#25910;&#25910;&#25903;&#39044;&#31639;&#35843;&#25972;&#26041;&#26696;&#65288;11.3&#65289;\&#19978;&#21439;&#22996;&#24120;&#22996;&#20250;&#26448;&#26009;\2025&#35843;&#25972;&#39044;&#31639;&#65288;&#20154;&#22823;&#24120;&#22996;&#20250;&#65289;%20\\\10.52.228.137\Users\admin\Desktop\2024&#24180;&#39044;&#31639;&#32534;&#21046;&#32929;&#23460;1&#31295;\&#38468;&#20214;1&#65306;2024&#24180;&#39044;&#31639;&#30456;&#20851;&#34920;&#26684;&#65288;&#27665;&#25919;&#23616;&#27719;&#24635;&#65289;1&#31295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&#65288;11.7&#27531;&#32852;&#12289;&#27531;&#30142;&#20154;&#23601;&#19994;&#25351;&#23548;&#20013;&#24515;&#65289;&#38468;&#20214;1&#65306;2024&#24180;&#39044;&#31639;&#30456;&#20851;&#34920;&#26684;&#65288;&#21457;&#21333;&#20301;&#65289;9.28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\2024&#24180;\2024&#24180;&#19978;&#32423;&#19987;&#39033;&#36164;&#37329;&#30331;&#35760;\2024&#24180;&#19978;&#32423;&#19987;&#39033;&#30331;&#35760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p\Desktop\&#21016;&#28789;&#23453;\&#38468;&#20214;&#65306;&#20154;&#22823;&#20250;&#19978;&#20250;&#34920;&#26684;&#65288;2023&#24180;12&#26376;4&#65289;-&#20843;&#31295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2024&#24180;&#24180;&#21021;&#39044;&#31639;-&#27719;&#24635;11.29-&#31532;&#20845;&#31295;-&#20462;&#25913;&#21518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ser\90ece732-1689-478d-b42f-d0f3fb0d3df1\&#39044;&#31639;&#32929;\&#24037;&#20316;&#25991;&#26723;\&#24037;&#20316;&#25991;&#20214;&#25991;&#26723;\&#21508;&#24180;&#24230;&#39044;&#31639;&#24773;&#20917;\2025&#24180;&#39044;&#31639;\&#35843;&#25972;&#39044;&#31639;\2025&#24180;&#39044;&#31639;&#35843;&#25972;&#22686;&#20943;&#25903;&#24773;&#20917;&#27719;&#24635;&#34920;12.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ser\90ece732-1689-478d-b42f-d0f3fb0d3df1\&#39044;&#31639;&#32929;\&#24037;&#20316;&#25991;&#26723;\&#24037;&#20316;&#25991;&#20214;&#25991;&#26723;\&#21508;&#24180;&#24230;&#39044;&#31639;&#24773;&#20917;\2025&#24180;&#39044;&#31639;\&#35843;&#25972;&#39044;&#31639;\&#65288;&#25919;&#24220;&#24120;&#21153;&#20250;&#65289;2025&#24180;&#36130;&#25919;&#25910;&#25910;&#25903;&#39044;&#31639;&#35843;&#25972;&#26041;&#26696;&#65288;11.3&#65289;\&#19978;&#21439;&#22996;&#24120;&#22996;&#20250;&#26448;&#26009;\2025&#35843;&#25972;&#39044;&#31639;&#65288;&#20154;&#22823;&#24120;&#22996;&#20250;&#65289;%20\\\media\user\90ece732-1689-478d-b42f-d0f3fb0d3df1\&#39044;&#31639;&#32929;\&#24037;&#20316;&#25991;&#26723;\&#24037;&#20316;&#25991;&#20214;&#25991;&#26723;\&#21508;&#24180;&#24230;&#39044;&#31639;&#24773;&#20917;\2025&#24180;&#39044;&#31639;\&#35843;&#25972;&#39044;&#31639;\A:\2002&#24180;&#39044;&#31639;&#35843;&#2597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105;&#30340;&#25991;&#26723;\2017&#24180;&#39044;&#31639;\0522&#23450;&#31295;\&#25105;&#30340;&#25991;&#26723;\&#32467;&#36716;&#19979;&#24180;\2014\L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ser\90ece732-1689-478d-b42f-d0f3fb0d3df1\&#39044;&#31639;&#32929;\&#24037;&#20316;&#25991;&#26723;\&#24037;&#20316;&#25991;&#20214;&#25991;&#26723;\&#21508;&#24180;&#24230;&#39044;&#31639;&#24773;&#20917;\2025&#24180;&#39044;&#31639;\&#35843;&#25972;&#39044;&#31639;\&#65288;&#25919;&#24220;&#24120;&#21153;&#20250;&#65289;2025&#24180;&#36130;&#25919;&#25910;&#25910;&#25903;&#39044;&#31639;&#35843;&#25972;&#26041;&#26696;&#65288;11.3&#65289;\&#19978;&#21439;&#22996;&#24120;&#22996;&#20250;&#26448;&#26009;\2025&#35843;&#25972;&#39044;&#31639;&#65288;&#20154;&#22823;&#24120;&#22996;&#20250;&#65289;%20\\\http:\10.49.65.9\DOCUME~1\bzqkf0\LOCALS~1\Temp\Powerdissipation_GM_BCM_Asia-WMP14Nov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ser\90ece732-1689-478d-b42f-d0f3fb0d3df1\&#39044;&#31639;&#32929;\&#24037;&#20316;&#25991;&#26723;\&#24037;&#20316;&#25991;&#20214;&#25991;&#26723;\&#21508;&#24180;&#24230;&#39044;&#31639;&#24773;&#20917;\2025&#24180;&#39044;&#31639;\&#35843;&#25972;&#39044;&#31639;\&#65288;&#25919;&#24220;&#24120;&#21153;&#20250;&#65289;2025&#24180;&#36130;&#25919;&#25910;&#25910;&#25903;&#39044;&#31639;&#35843;&#25972;&#26041;&#26696;&#65288;11.3&#65289;\&#19978;&#21439;&#22996;&#24120;&#22996;&#20250;&#26448;&#26009;\2025&#35843;&#25972;&#39044;&#31639;&#65288;&#20154;&#22823;&#24120;&#22996;&#20250;&#65289;%20\\\media\user\90ece732-1689-478d-b42f-d0f3fb0d3df1\&#39044;&#31639;&#32929;\&#24037;&#20316;&#25991;&#26723;\&#24037;&#20316;&#25991;&#20214;&#25991;&#26723;\&#21508;&#24180;&#24230;&#39044;&#31639;&#24773;&#20917;\2025&#24180;&#39044;&#31639;\&#35843;&#25972;&#39044;&#31639;\I:\ATECH&#32534;&#36753;20090309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ATECH&#32534;&#36753;20090309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\d&#30424;&#25991;&#26723;\My%20Documents\2019&#24180;&#39044;&#31639;\(20190428&#23450;&#31295;)%202019&#24180;&#39044;&#31639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按类别"/>
      <sheetName val="2002年经常性支出对比表"/>
      <sheetName val="Sheet1"/>
      <sheetName val="eqpmad2"/>
    </sheetNames>
    <sheetDataSet>
      <sheetData sheetId="0"/>
      <sheetData sheetId="1"/>
      <sheetData sheetId="2"/>
      <sheetData sheetId="3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收支平衡表"/>
      <sheetName val="收入表"/>
      <sheetName val="财力"/>
      <sheetName val="支出汇总表（总）"/>
      <sheetName val="支出汇总表（分县直、乡镇）"/>
      <sheetName val="经常性支出明细"/>
      <sheetName val="县直部门经常性支出明细表"/>
      <sheetName val="乡镇经常性支出明细表"/>
      <sheetName val="2019年商品和服务支出"/>
      <sheetName val="公用经费类"/>
      <sheetName val="专项业务费"/>
      <sheetName val="2019年一般项目支出情况"/>
      <sheetName val="2019年乡镇超收分成及运转经费"/>
      <sheetName val="基金预算汇总表"/>
      <sheetName val="基金明细表"/>
      <sheetName val="国资预算"/>
      <sheetName val="社会保险基金预算"/>
      <sheetName val="项目支出年初未细化说明"/>
      <sheetName val="按类别"/>
      <sheetName val="Devices"/>
      <sheetName val="ATECH编辑20090309"/>
      <sheetName val="S19、A0 and JC22 BCM PIN V1.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按类别"/>
      <sheetName val="县长批条"/>
      <sheetName val="ATECH编辑20090309"/>
      <sheetName val="15.商品和服务支出"/>
      <sheetName val="10.2021.总支出"/>
      <sheetName val="S19、A0 and JC22 BCM PIN V1.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LD"/>
      <sheetName val="eqpmad2"/>
      <sheetName val="Prg"/>
      <sheetName val="Profile"/>
      <sheetName val="按类别"/>
      <sheetName val="S19、A0 and JC22 BCM PIN V1.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2019年商品和服务支出"/>
      <sheetName val="AP_COMMON_BCM_ALL_SCHEMATIC_070"/>
      <sheetName val="按类别"/>
      <sheetName val="Devices"/>
      <sheetName val="eqpmad2"/>
      <sheetName val="县长批条"/>
      <sheetName val="S19、A0 and JC22 BCM PIN V1.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1.2020年收入 "/>
      <sheetName val="2.2020一般公共预算财力"/>
      <sheetName val="3.2020总支出 "/>
      <sheetName val="4.2020基金财力"/>
      <sheetName val="5.2020基金支出"/>
      <sheetName val="6.2020国有资本"/>
      <sheetName val="7.2020社会保障基金"/>
      <sheetName val="8.2021收入 "/>
      <sheetName val="9.2021一般公共预算财力"/>
      <sheetName val="10.2021.总支出"/>
      <sheetName val="11.2021基金收入"/>
      <sheetName val="12.2021基金支出"/>
      <sheetName val="13.2021国有资本经营预算"/>
      <sheetName val="14.2021社会保障基金"/>
      <sheetName val="15.商品和服务支出"/>
      <sheetName val="县本级支出一"/>
      <sheetName val="本级财力"/>
      <sheetName val="县本级支出二"/>
      <sheetName val="经常性支出表"/>
      <sheetName val="Prg"/>
      <sheetName val="Profile"/>
      <sheetName val="人大会上会表格"/>
      <sheetName val="ATECH编辑20090309"/>
      <sheetName val="按类别"/>
    </sheetNames>
    <definedNames>
      <definedName name="BM8_SelectZBM.BM8_ZBMChangeKMM" refersTo="=#NAME?"/>
      <definedName name="BM8_SelectZBM.BM8_ZBMminusOption" refersTo="=#NAME?"/>
      <definedName name="BM8_SelectZBM.BM8_ZBMSumOption" refersTo="=#NAME?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按类别"/>
      <sheetName val="2002年经常性支出对比表"/>
      <sheetName val="Sheet1"/>
      <sheetName val="ATECH编辑20090309"/>
      <sheetName val="Devices"/>
      <sheetName val="15.商品和服务支出"/>
      <sheetName val="10.2021.总支出"/>
      <sheetName val="Prg"/>
      <sheetName val="Pro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#REF"/>
      <sheetName val="2022年年初预算（政府性基金预算）12.07"/>
      <sheetName val="ATECH编辑20090309"/>
      <sheetName val="按类别"/>
      <sheetName val="15.商品和服务支出"/>
      <sheetName val="10.2021.总支出"/>
    </sheetNames>
    <definedNames>
      <definedName name="Module.Prix_SMC" refersTo="=#NAME?" sheetId="5"/>
      <definedName name="Prix_SMC" refersTo="=#NAME?" sheetId="5"/>
      <definedName name="寄宿制学校" refersTo="=#NAME?" sheetId="5"/>
      <definedName name="简单快乐福建" refersTo="=#NAME?" sheetId="5"/>
      <definedName name="Values_Entered" refersTo="=#NAME?" sheetId="4"/>
      <definedName name="Number_of_Payments" refersTo="=#NAME?" sheetId="4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按类别"/>
      <sheetName val="2002年经常性支出对比表"/>
      <sheetName val="Sheet1"/>
      <sheetName val="ATECH编辑20090309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按类别"/>
      <sheetName val="2002年经常性支出对比表"/>
      <sheetName val="Sheet1"/>
      <sheetName val="ATECH编辑20090309"/>
    </sheetNames>
    <definedNames>
      <definedName name="Values_Entered" refersTo="=#NAME?"/>
      <definedName name="Number_of_Payments" refersTo="=#NAME?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按类别"/>
      <sheetName val="2002年经常性支出对比表"/>
      <sheetName val="Sheet1"/>
      <sheetName val="县长批条"/>
      <sheetName val="eqpmad2"/>
      <sheetName val="ATECH编辑200903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按类别"/>
      <sheetName val="2002年经常性支出对比表"/>
      <sheetName val="Sheet1"/>
      <sheetName val="县长批条"/>
      <sheetName val="eqpmad2"/>
      <sheetName val="Prg"/>
      <sheetName val="Pro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按类别"/>
      <sheetName val="2002年经常性支出对比表"/>
      <sheetName val="Sheet1"/>
      <sheetName val="县长批条"/>
      <sheetName val="eqpmad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LD"/>
      <sheetName val="eqpmad2"/>
      <sheetName val="Prg"/>
      <sheetName val="Profile"/>
      <sheetName val="按类别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LD"/>
      <sheetName val="eqpmad2"/>
      <sheetName val="Prg"/>
      <sheetName val="Profile"/>
      <sheetName val="按类别"/>
      <sheetName val="县长批条"/>
    </sheetNames>
    <definedNames>
      <definedName name="BM8_SelectZBM.BM8_ZBMChangeKMM"/>
      <definedName name="BM8_SelectZBM.BM8_ZBMminusOption"/>
      <definedName name="BM8_SelectZBM.BM8_ZBMSumOption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1.2020年收入 "/>
      <sheetName val="2.2020一般公共预算财力"/>
      <sheetName val="3.2020总支出 "/>
      <sheetName val="4.2020基金财力"/>
      <sheetName val="5.2020基金支出"/>
      <sheetName val="6.2020国有资本"/>
      <sheetName val="7.2020社会保障基金"/>
      <sheetName val="8.2021收入 "/>
      <sheetName val="9.2021一般公共预算财力"/>
      <sheetName val="10.2021.总支出"/>
      <sheetName val="11.2021基金收入"/>
      <sheetName val="12.2021基金支出"/>
      <sheetName val="13.2021国有资本经营预算"/>
      <sheetName val="14.2021社会保障基金"/>
      <sheetName val="15.商品和服务支出"/>
      <sheetName val="县本级支出一"/>
      <sheetName val="本级财力"/>
      <sheetName val="县本级支出二"/>
      <sheetName val="经常性支出表"/>
      <sheetName val="按类别"/>
    </sheetNames>
    <definedNames>
      <definedName name="BM8_SelectZBM.BM8_ZBMChangeKMM"/>
      <definedName name="BM8_SelectZBM.BM8_ZBMminusOption"/>
      <definedName name="BM8_SelectZBM.BM8_ZBMSumOption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1.2020年收入 "/>
      <sheetName val="2.2020一般公共预算财力"/>
      <sheetName val="3.2020总支出 "/>
      <sheetName val="4.2020基金财力"/>
      <sheetName val="5.2020基金支出"/>
      <sheetName val="6.2020国有资本"/>
      <sheetName val="7.2020社会保障基金"/>
      <sheetName val="8.2021收入 "/>
      <sheetName val="9.2021一般公共预算财力"/>
      <sheetName val="10.2021.总支出"/>
      <sheetName val="11.2021基金收入"/>
      <sheetName val="12.2021基金支出"/>
      <sheetName val="13.2021国有资本经营预算"/>
      <sheetName val="14.2021社会保障基金"/>
      <sheetName val="15.商品和服务支出"/>
      <sheetName val="县本级支出一"/>
      <sheetName val="本级财力"/>
      <sheetName val="县本级支出二"/>
      <sheetName val="经常性支出表"/>
      <sheetName val="Devices"/>
      <sheetName val="Prg"/>
      <sheetName val="Profile"/>
    </sheetNames>
    <definedNames>
      <definedName name="Module.Prix_SMC" sheetId="9"/>
      <definedName name="Number_of_Payments" sheetId="14"/>
      <definedName name="Prix_SMC" sheetId="9"/>
      <definedName name="Values_Entered" sheetId="14"/>
      <definedName name="寄宿制学校" sheetId="9"/>
      <definedName name="简单快乐福建" sheetId="9"/>
      <definedName name="BM8_SelectZBM.BM8_ZBMChangeKMM" refersTo="=#NAME?"/>
      <definedName name="BM8_SelectZBM.BM8_ZBMminusOption" refersTo="=#NAME?"/>
      <definedName name="BM8_SelectZBM.BM8_ZBMSumOption" refersTo="=#NAME?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  <sheetName val="S19、A0 and JC22 BCM PIN V1.0"/>
      <sheetName val="15.商品和服务支出"/>
      <sheetName val="10.2021.总支出"/>
    </sheetNames>
    <definedNames>
      <definedName name="Values_Entered" sheetId="2"/>
      <definedName name="Number_of_Payments" sheetId="2"/>
      <definedName name="Module.Prix_SMC" sheetId="3"/>
      <definedName name="Prix_SMC" sheetId="3"/>
      <definedName name="寄宿制学校" sheetId="3"/>
      <definedName name="简单快乐福建" sheetId="3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按类别"/>
      <sheetName val="2002年经常性支出对比表"/>
      <sheetName val="Sheet1"/>
      <sheetName val="ATECH编辑20090309"/>
      <sheetName val="S19、A0 and JC22 BCM PIN V1.0"/>
      <sheetName val="15.商品和服务支出"/>
      <sheetName val="10.2021.总支出"/>
    </sheetNames>
    <definedNames>
      <definedName name="Values_Entered" refersTo="=#NAME?" sheetId="5"/>
      <definedName name="Number_of_Payments" refersTo="=#NAME?" sheetId="5"/>
      <definedName name="Module.Prix_SMC" refersTo="=#NAME?" sheetId="6"/>
      <definedName name="Prix_SMC" refersTo="=#NAME?" sheetId="6"/>
      <definedName name="寄宿制学校" refersTo="=#NAME?" sheetId="6"/>
      <definedName name="简单快乐福建" refersTo="=#NAME?" sheetId="6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  <sheetName val="S19、A0 and JC22 BCM PIN V1.0"/>
      <sheetName val="Devices"/>
      <sheetName val="县长批条"/>
      <sheetName val="15.商品和服务支出"/>
      <sheetName val="10.2021.总支出"/>
      <sheetName val="按类别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按类别"/>
      <sheetName val="2002年经常性支出对比表"/>
      <sheetName val="Sheet1"/>
      <sheetName val="ATECH编辑20090309"/>
      <sheetName val="Prg"/>
      <sheetName val="Profile"/>
      <sheetName val="Devices"/>
      <sheetName val="S19、A0 and JC22 BCM PIN V1.0"/>
      <sheetName val="15.商品和服务支出"/>
      <sheetName val="10.2021.总支出"/>
      <sheetName val="一般公共预算收入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1.2020年收入 "/>
      <sheetName val="2.2020一般公共预算财力"/>
      <sheetName val="3.2020总支出 "/>
      <sheetName val="4.2020基金财力"/>
      <sheetName val="5.2020基金支出"/>
      <sheetName val="6.2020国有资本"/>
      <sheetName val="7.2020社会保障基金"/>
      <sheetName val="8.2021收入 "/>
      <sheetName val="9.2021一般公共预算财力"/>
      <sheetName val="10.2021.总支出"/>
      <sheetName val="11.2021基金收入"/>
      <sheetName val="12.2021基金支出"/>
      <sheetName val="13.2021国有资本经营预算"/>
      <sheetName val="14.2021社会保障基金"/>
      <sheetName val="15.商品和服务支出"/>
      <sheetName val="县本级支出一"/>
      <sheetName val="本级财力"/>
      <sheetName val="县本级支出二"/>
      <sheetName val="经常性支出表"/>
      <sheetName val="Prg"/>
      <sheetName val="Profile"/>
      <sheetName val="收入"/>
      <sheetName val="Sheet1"/>
      <sheetName val="按类别"/>
      <sheetName val="S19、A0 and JC22 BCM PIN V1.0"/>
      <sheetName val="ATECH编辑200903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19、A0 and JC22 BCM PIN V1.0"/>
      <sheetName val="_x0"/>
      <sheetName val="XL4Poppy"/>
      <sheetName val="Prg"/>
      <sheetName val="Profile"/>
      <sheetName val="_x005f_x0000__x005f_x0000__x005"/>
      <sheetName val="P1012001"/>
      <sheetName val="S19、A0 and JC22 BCM PIN LIST V1"/>
      <sheetName val="Devices"/>
      <sheetName val="按类别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按类别"/>
      <sheetName val="2002年经常性支出对比表"/>
      <sheetName val="Sheet1"/>
      <sheetName val="ATECH编辑20090309"/>
      <sheetName val="15.商品和服务支出"/>
      <sheetName val="10.2021.总支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表1工资福利"/>
      <sheetName val="表1-1社会保障性支出"/>
      <sheetName val="表2对个人和家庭补助"/>
      <sheetName val="表3商品和服务支出"/>
      <sheetName val="表4项目支出"/>
      <sheetName val="表5基金收入"/>
      <sheetName val="表6基金支出"/>
      <sheetName val="表7社保基金预算"/>
      <sheetName val="表8县级国有资本经营预算表 "/>
      <sheetName val="表9项目支出绩效目标表"/>
      <sheetName val="表10整体绩效"/>
      <sheetName val="表11前绩效评价"/>
      <sheetName val="表12事前绩效评估"/>
      <sheetName val="表13采购购买购置"/>
      <sheetName val="表14税收"/>
      <sheetName val="表15重点税源"/>
      <sheetName val="表16非税收入"/>
      <sheetName val="表17.三公经费"/>
      <sheetName val="Sheet1"/>
      <sheetName val="Sheet5"/>
      <sheetName val="ATECH编辑20090309"/>
      <sheetName val="按类别"/>
      <sheetName val="S19、A0 and JC22 BCM PIN V1.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表1工资福利"/>
      <sheetName val="表1-1社会保障性支出"/>
      <sheetName val="表2对个人和家庭补助"/>
      <sheetName val="表3商品和服务支出"/>
      <sheetName val="表4项目支出"/>
      <sheetName val="表5基金收入"/>
      <sheetName val="表6基金支出"/>
      <sheetName val="表7社保基金预算"/>
      <sheetName val="表8县级国有资本经营预算表 "/>
      <sheetName val="表9项目支出绩效目标表（1）"/>
      <sheetName val="表9项目支出绩效目标表 (2)"/>
      <sheetName val="表10整体绩效"/>
      <sheetName val="表11前绩效评价"/>
      <sheetName val="表12事前绩效评估"/>
      <sheetName val="表13采购购买购置"/>
      <sheetName val="表14税收"/>
      <sheetName val="表15重点税源"/>
      <sheetName val="表16非税收入"/>
      <sheetName val="表17.三公经费"/>
      <sheetName val="Sheet1"/>
      <sheetName val="Sheet5"/>
      <sheetName val="S19、A0 and JC22 BCM PIN V1.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表1工资福利"/>
      <sheetName val="表1-1社会保障性支出"/>
      <sheetName val="表2对个人和家庭补助"/>
      <sheetName val="表3商品和服务支出"/>
      <sheetName val="表4项目支出"/>
      <sheetName val="表5基金收入"/>
      <sheetName val="表6基金支出"/>
      <sheetName val="表7社保基金预算"/>
      <sheetName val="表8县级国有资本经营预算表 "/>
      <sheetName val="表9项目支出绩效目标表"/>
      <sheetName val="表10整体绩效"/>
      <sheetName val="表11前绩效评价"/>
      <sheetName val="表12事前绩效评估"/>
      <sheetName val="表13采购购买购置"/>
      <sheetName val="表14税收"/>
      <sheetName val="表15重点税源"/>
      <sheetName val="表16非税收入"/>
      <sheetName val="表17.三公经费"/>
      <sheetName val="Sheet1"/>
      <sheetName val="Sheet5"/>
      <sheetName val="15.商品和服务支出"/>
      <sheetName val="10.2021.总支出"/>
    </sheetNames>
    <definedNames>
      <definedName name="BM8_SelectZBM.BM8_ZBMChangeKMM" refersTo="=#NAME?"/>
      <definedName name="BM8_SelectZBM.BM8_ZBMminusOption" refersTo="=#NAME?"/>
      <definedName name="BM8_SelectZBM.BM8_ZBMSumOption" refersTo="=#NAME?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表1工资福利"/>
      <sheetName val="表1-1社会保障性支出"/>
      <sheetName val="表2对个人和家庭补助"/>
      <sheetName val="表3商品和服务支出"/>
      <sheetName val="表4项目支出"/>
      <sheetName val="表5基金收入"/>
      <sheetName val="表6基金支出"/>
      <sheetName val="表7社保基金预算"/>
      <sheetName val="表8县级国有资本经营预算表 "/>
      <sheetName val="表9项目支出绩效目标表"/>
      <sheetName val="表10整体绩效"/>
      <sheetName val="表11前绩效评价"/>
      <sheetName val="表12事前绩效评估"/>
      <sheetName val="表13采购购买购置"/>
      <sheetName val="表14税收"/>
      <sheetName val="表15重点税源"/>
      <sheetName val="表16非税收入"/>
      <sheetName val="表17.三公经费"/>
      <sheetName val="Sheet1"/>
      <sheetName val="Sheet5"/>
      <sheetName val="15.商品和服务支出"/>
      <sheetName val="10.2021.总支出"/>
      <sheetName val="ATECH编辑20090309"/>
      <sheetName val="按类别"/>
    </sheetNames>
    <definedNames>
      <definedName name="Values_Entered" refersTo="=#NAME?" sheetId="20"/>
      <definedName name="Number_of_Payments" refersTo="=#NAME?" sheetId="20"/>
      <definedName name="Module.Prix_SMC" refersTo="=#NAME?" sheetId="21"/>
      <definedName name="Prix_SMC" refersTo="=#NAME?" sheetId="21"/>
      <definedName name="寄宿制学校" refersTo="=#NAME?" sheetId="21"/>
      <definedName name="简单快乐福建" refersTo="=#NAME?" sheetId="2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2024年财力 "/>
      <sheetName val="2024年上级专款"/>
      <sheetName val="Sheet1"/>
      <sheetName val="2023年指标件 (2)"/>
      <sheetName val="按类别"/>
      <sheetName val="S19、A0 and JC22 BCM PIN V1.0"/>
      <sheetName val="ATECH编辑20090309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1.2023年收入 "/>
      <sheetName val="2.2023一般公共预算财力"/>
      <sheetName val="3.2023总支出 "/>
      <sheetName val="4.2023基金收入"/>
      <sheetName val="5.2023基金支出 "/>
      <sheetName val="6.2022国有资本"/>
      <sheetName val="6.2023社会保障基金"/>
      <sheetName val="7.2024年收入"/>
      <sheetName val="8.2024一般公共预算财力"/>
      <sheetName val="9.2024.总支出 "/>
      <sheetName val="10.支出政府经济分类"/>
      <sheetName val="11.2024基金收入"/>
      <sheetName val="12.2024基金支出"/>
      <sheetName val="13.2024社会保障基金"/>
      <sheetName val="15.商品和服务支出"/>
      <sheetName val="县本级支出一"/>
      <sheetName val="本级财力"/>
      <sheetName val="县本级支出二"/>
      <sheetName val="经常性支出表"/>
      <sheetName val="P1012001"/>
      <sheetName val="10.2021.总支出"/>
      <sheetName val="按类别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平衡表"/>
      <sheetName val="收支平衡表"/>
      <sheetName val="县本级统筹财力"/>
      <sheetName val="收入"/>
      <sheetName val="科目汇总表"/>
      <sheetName val="L03"/>
      <sheetName val="表1工资福利"/>
      <sheetName val="表2对个人和家庭补助"/>
      <sheetName val="表3商品和服务支出（修改）"/>
      <sheetName val="列入2024年年初预算-上级专款"/>
      <sheetName val="表4项目支出"/>
      <sheetName val="2024项目支出比对说明1"/>
      <sheetName val="基金平衡表"/>
      <sheetName val="表5基金收入"/>
      <sheetName val="表6基金支出"/>
      <sheetName val="表7社保基金预算"/>
      <sheetName val="表8县级国有资本经营预算表 "/>
      <sheetName val="表9项目支出绩效目标表"/>
      <sheetName val="表10整体绩效"/>
      <sheetName val="表11前绩效评价"/>
      <sheetName val="表12事前绩效评估"/>
      <sheetName val="表13采购购买购置"/>
      <sheetName val="表14税收"/>
      <sheetName val="表15重点税源"/>
      <sheetName val="表16非税收入"/>
      <sheetName val="表17.三公经费"/>
      <sheetName val="Sheet1"/>
      <sheetName val="Sheet5"/>
      <sheetName val="C01-1"/>
      <sheetName val="ATECH编辑20090309"/>
      <sheetName val="按类别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1 收支平衡表"/>
      <sheetName val="2 县本级统筹财力"/>
      <sheetName val="收入"/>
      <sheetName val="3 收入"/>
      <sheetName val="4 科目汇总表"/>
      <sheetName val="（年初预算）工资福利"/>
      <sheetName val="表1-工资福利（公务员、参公人员）"/>
      <sheetName val="表1-工资福利（事业人员）"/>
      <sheetName val="表2-对个人和家庭补助"/>
      <sheetName val="表3-运转支出"/>
      <sheetName val="表4-项目支出"/>
      <sheetName val="表5-稳调支出"/>
      <sheetName val="表5-存量支出 (追加）"/>
      <sheetName val="表5-存量支出（已支出项目调整）"/>
      <sheetName val="上年结转汇总表"/>
      <sheetName val="上年结转支出（一般公共预算）"/>
      <sheetName val="5 基金平衡表 "/>
      <sheetName val="6 基金收入"/>
      <sheetName val="7 基金支出"/>
      <sheetName val="表6-基金支出明细"/>
      <sheetName val="上年结转支出（政府性基金）"/>
      <sheetName val="8 社保基金预算"/>
      <sheetName val="9存量支出"/>
      <sheetName val="10直达资金支出"/>
      <sheetName val="表17.三公经费"/>
      <sheetName val="表17.三公经费 (2)"/>
      <sheetName val="Sheet1"/>
      <sheetName val="P1012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2001年结转县长批条"/>
      <sheetName val="县长批条"/>
      <sheetName val="转移支付"/>
      <sheetName val="eqpmad2"/>
      <sheetName val="按类别"/>
      <sheetName val="Prg"/>
      <sheetName val="Pro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LD"/>
      <sheetName val="县长批条"/>
      <sheetName val="按类别"/>
      <sheetName val="eqpmad2"/>
      <sheetName val="Prg"/>
      <sheetName val="Pro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Template"/>
      <sheetName val="Devices"/>
      <sheetName val="REV_Dictionary"/>
      <sheetName val="Prg"/>
      <sheetName val="Profile"/>
      <sheetName val="政府投资项目"/>
      <sheetName val="企业运作项目"/>
      <sheetName val="乡镇村筹资项目"/>
      <sheetName val="Powerdissipation_GM_BCM_Asia-WM"/>
      <sheetName val="按类别"/>
      <sheetName val="一般公共预算收入 "/>
      <sheetName val="县长批条"/>
      <sheetName val="eqpmad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  <sheetName val="S19、A0 and JC22 BCM PIN V1.0"/>
      <sheetName val="Devices"/>
      <sheetName val="县长批条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  <sheetName val="S19、A0 and JC22 BCM PIN V1.0"/>
      <sheetName val="Devices"/>
      <sheetName val="县长批条"/>
    </sheetNames>
    <definedNames>
      <definedName name="BM8_SelectZBM.BM8_ZBMChangeKMM" refersTo="=#NAME?"/>
      <definedName name="BM8_SelectZBM.BM8_ZBMminusOption" refersTo="=#NAME?"/>
      <definedName name="BM8_SelectZBM.BM8_ZBMSumOption" refersTo="=#NAME?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收支平衡表"/>
      <sheetName val="收入表"/>
      <sheetName val="财力"/>
      <sheetName val="支出汇总表（总）"/>
      <sheetName val="支出汇总表（分县直、乡镇）"/>
      <sheetName val="经常性支出明细"/>
      <sheetName val="县直部门经常性支出明细表"/>
      <sheetName val="乡镇经常性支出明细表"/>
      <sheetName val="2019年商品和服务支出"/>
      <sheetName val="公用经费类"/>
      <sheetName val="专项业务费"/>
      <sheetName val="2019年一般项目支出情况"/>
      <sheetName val="2019年一般项目支出情况 (2)"/>
      <sheetName val="2019年乡镇超收分成及运转经费"/>
      <sheetName val="基金预算汇总表"/>
      <sheetName val="基金明细表"/>
      <sheetName val="国资预算"/>
      <sheetName val="社会保险基金预算"/>
      <sheetName val="项目支出年初未细化说明"/>
      <sheetName val="ATECH编辑20090309"/>
      <sheetName val="Prg"/>
      <sheetName val="Profile"/>
      <sheetName val="S19、A0 and JC22 BCM PIN V1.0"/>
      <sheetName val="Devi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view="pageBreakPreview" zoomScaleNormal="100" workbookViewId="0">
      <selection activeCell="G7" sqref="G7"/>
    </sheetView>
  </sheetViews>
  <sheetFormatPr defaultColWidth="8.625" defaultRowHeight="13.5" outlineLevelCol="6"/>
  <cols>
    <col min="1" max="1" width="29.8916666666667" style="352" customWidth="1"/>
    <col min="2" max="2" width="14.8666666666667" style="353" customWidth="1"/>
    <col min="3" max="4" width="14.8666666666667" style="352" customWidth="1"/>
    <col min="5" max="5" width="15.625" style="354" customWidth="1"/>
    <col min="6" max="6" width="10.625" style="352" customWidth="1"/>
    <col min="7" max="7" width="9.5" style="355" customWidth="1"/>
    <col min="8" max="8" width="8.625" style="351"/>
    <col min="9" max="247" width="8.625" style="352"/>
    <col min="248" max="16384" width="8.625" style="153"/>
  </cols>
  <sheetData>
    <row r="1" ht="18" customHeight="1" spans="1:7">
      <c r="A1" s="356" t="s">
        <v>0</v>
      </c>
    </row>
    <row r="2" ht="38" customHeight="1" spans="1:7">
      <c r="A2" s="357" t="s">
        <v>1</v>
      </c>
      <c r="B2" s="357"/>
      <c r="C2" s="357"/>
      <c r="D2" s="357"/>
      <c r="E2" s="357"/>
    </row>
    <row r="3" s="351" customFormat="1" ht="20" customHeight="1" spans="1:7">
      <c r="A3" s="358"/>
      <c r="B3" s="355"/>
      <c r="D3" s="359"/>
      <c r="E3" s="360" t="s">
        <v>2</v>
      </c>
      <c r="G3" s="355"/>
    </row>
    <row r="4" s="351" customFormat="1" ht="42" customHeight="1" spans="1:7">
      <c r="A4" s="361" t="s">
        <v>3</v>
      </c>
      <c r="B4" s="325" t="s">
        <v>4</v>
      </c>
      <c r="C4" s="325" t="s">
        <v>5</v>
      </c>
      <c r="D4" s="325" t="s">
        <v>6</v>
      </c>
      <c r="E4" s="362" t="s">
        <v>7</v>
      </c>
      <c r="G4" s="355"/>
    </row>
    <row r="5" ht="42" customHeight="1" spans="1:7">
      <c r="A5" s="363" t="s">
        <v>8</v>
      </c>
      <c r="B5" s="364">
        <v>284106.053028274</v>
      </c>
      <c r="C5" s="364">
        <v>9387</v>
      </c>
      <c r="D5" s="364">
        <v>293493.4485</v>
      </c>
      <c r="E5" s="365" t="s">
        <v>9</v>
      </c>
    </row>
    <row r="6" ht="42" customHeight="1" spans="1:7">
      <c r="A6" s="366" t="s">
        <v>10</v>
      </c>
      <c r="B6" s="364">
        <v>284106.053028274</v>
      </c>
      <c r="C6" s="364">
        <v>9387</v>
      </c>
      <c r="D6" s="364">
        <v>293493.298178449</v>
      </c>
      <c r="E6" s="365"/>
      <c r="G6" s="367"/>
    </row>
    <row r="7" ht="42" customHeight="1" spans="1:7">
      <c r="A7" s="368" t="s">
        <v>11</v>
      </c>
      <c r="B7" s="369">
        <v>256296.053028274</v>
      </c>
      <c r="C7" s="369">
        <v>8395</v>
      </c>
      <c r="D7" s="369">
        <v>264691.298178449</v>
      </c>
      <c r="E7" s="370"/>
      <c r="G7" s="367"/>
    </row>
    <row r="8" ht="42" customHeight="1" spans="1:7">
      <c r="A8" s="368" t="s">
        <v>12</v>
      </c>
      <c r="B8" s="369">
        <v>1604</v>
      </c>
      <c r="C8" s="369">
        <v>0</v>
      </c>
      <c r="D8" s="369">
        <v>1604</v>
      </c>
      <c r="E8" s="365"/>
    </row>
    <row r="9" ht="42" customHeight="1" spans="1:7">
      <c r="A9" s="368" t="s">
        <v>13</v>
      </c>
      <c r="B9" s="369">
        <v>12575</v>
      </c>
      <c r="C9" s="369">
        <v>1935</v>
      </c>
      <c r="D9" s="369">
        <v>14510</v>
      </c>
      <c r="E9" s="370"/>
    </row>
    <row r="10" ht="42" customHeight="1" spans="1:7">
      <c r="A10" s="368" t="s">
        <v>14</v>
      </c>
      <c r="B10" s="369">
        <v>13631</v>
      </c>
      <c r="C10" s="369">
        <v>-943</v>
      </c>
      <c r="D10" s="369">
        <v>12688</v>
      </c>
      <c r="E10" s="370"/>
    </row>
    <row r="11" ht="42" customHeight="1" spans="1:7">
      <c r="A11" s="371" t="s">
        <v>15</v>
      </c>
      <c r="B11" s="364">
        <v>0</v>
      </c>
      <c r="C11" s="364">
        <v>0</v>
      </c>
      <c r="D11" s="364">
        <v>0.150321551482193</v>
      </c>
      <c r="E11" s="372"/>
    </row>
    <row r="12" ht="20" customHeight="1" spans="1:7">
      <c r="B12" s="373"/>
    </row>
    <row r="13" spans="1:7">
      <c r="B13" s="374"/>
      <c r="D13" s="375"/>
    </row>
    <row r="14" spans="1:7">
      <c r="B14" s="374"/>
      <c r="D14" s="375"/>
    </row>
    <row r="15" spans="1:7">
      <c r="D15" s="375"/>
    </row>
    <row r="16" spans="1:7">
      <c r="D16" s="375"/>
    </row>
    <row r="17" spans="3:4">
      <c r="D17" s="376"/>
    </row>
    <row r="18" spans="3:4">
      <c r="D18" s="376"/>
    </row>
    <row r="20" spans="3:4">
      <c r="D20" s="376"/>
    </row>
    <row r="21" spans="3:4">
      <c r="D21" s="376"/>
    </row>
    <row r="22" spans="3:4">
      <c r="D22" s="376"/>
    </row>
    <row r="25" spans="3:4">
      <c r="C25" s="353"/>
    </row>
    <row r="26" spans="3:4">
      <c r="C26" s="353"/>
    </row>
  </sheetData>
  <mergeCells count="1">
    <mergeCell ref="A2:E2"/>
  </mergeCells>
  <printOptions horizontalCentered="1"/>
  <pageMargins left="0.751388888888889" right="0.751388888888889" top="1" bottom="1" header="0.507638888888889" footer="0.507638888888889"/>
  <pageSetup paperSize="9" scale="97" firstPageNumber="9" orientation="portrait" useFirstPageNumber="1" horizontalDpi="600"/>
  <headerFooter>
    <oddFooter>&amp;C-&amp;P--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view="pageBreakPreview" zoomScaleNormal="100" workbookViewId="0">
      <selection activeCell="B10" sqref="B10"/>
    </sheetView>
  </sheetViews>
  <sheetFormatPr defaultColWidth="9" defaultRowHeight="13.5" outlineLevelCol="2"/>
  <cols>
    <col min="1" max="1" width="17.8833333333333" customWidth="1"/>
    <col min="2" max="2" width="41.2583333333333" style="20" customWidth="1"/>
    <col min="3" max="3" width="26.0916666666667" customWidth="1"/>
  </cols>
  <sheetData>
    <row r="1" ht="20.25" spans="1:3">
      <c r="A1" s="2" t="s">
        <v>795</v>
      </c>
      <c r="B1" s="21"/>
      <c r="C1" s="22"/>
    </row>
    <row r="2" ht="28.5" spans="1:3">
      <c r="A2" s="23" t="s">
        <v>796</v>
      </c>
      <c r="B2" s="23"/>
      <c r="C2" s="23"/>
    </row>
    <row r="3" ht="14.25" spans="1:3">
      <c r="A3" s="24"/>
      <c r="B3" s="24"/>
      <c r="C3" s="25" t="s">
        <v>2</v>
      </c>
    </row>
    <row r="4" ht="29" customHeight="1" spans="1:3">
      <c r="A4" s="26" t="s">
        <v>111</v>
      </c>
      <c r="B4" s="26" t="s">
        <v>797</v>
      </c>
      <c r="C4" s="27" t="s">
        <v>117</v>
      </c>
    </row>
    <row r="5" ht="29" customHeight="1" spans="1:3">
      <c r="A5" s="28" t="s">
        <v>798</v>
      </c>
      <c r="B5" s="29"/>
      <c r="C5" s="30">
        <v>43797.894384</v>
      </c>
    </row>
    <row r="6" ht="23" customHeight="1" spans="1:3">
      <c r="A6" s="31">
        <v>201</v>
      </c>
      <c r="B6" s="32" t="s">
        <v>124</v>
      </c>
      <c r="C6" s="33">
        <v>10982</v>
      </c>
    </row>
    <row r="7" ht="23" customHeight="1" spans="1:3">
      <c r="A7" s="31">
        <v>203</v>
      </c>
      <c r="B7" s="32" t="s">
        <v>125</v>
      </c>
      <c r="C7" s="33">
        <v>10.2</v>
      </c>
    </row>
    <row r="8" ht="23" customHeight="1" spans="1:3">
      <c r="A8" s="31">
        <v>204</v>
      </c>
      <c r="B8" s="32" t="s">
        <v>126</v>
      </c>
      <c r="C8" s="33">
        <v>2113.360074</v>
      </c>
    </row>
    <row r="9" ht="23" customHeight="1" spans="1:3">
      <c r="A9" s="31">
        <v>205</v>
      </c>
      <c r="B9" s="32" t="s">
        <v>127</v>
      </c>
      <c r="C9" s="33">
        <v>5322.284505</v>
      </c>
    </row>
    <row r="10" ht="23" customHeight="1" spans="1:3">
      <c r="A10" s="31">
        <v>206</v>
      </c>
      <c r="B10" s="32" t="s">
        <v>128</v>
      </c>
      <c r="C10" s="33">
        <v>165.19</v>
      </c>
    </row>
    <row r="11" ht="23" customHeight="1" spans="1:3">
      <c r="A11" s="31">
        <v>207</v>
      </c>
      <c r="B11" s="32" t="s">
        <v>129</v>
      </c>
      <c r="C11" s="33">
        <v>429.47</v>
      </c>
    </row>
    <row r="12" ht="23" customHeight="1" spans="1:3">
      <c r="A12" s="31">
        <v>208</v>
      </c>
      <c r="B12" s="32" t="s">
        <v>130</v>
      </c>
      <c r="C12" s="33">
        <v>1163</v>
      </c>
    </row>
    <row r="13" ht="23" customHeight="1" spans="1:3">
      <c r="A13" s="31">
        <v>210</v>
      </c>
      <c r="B13" s="32" t="s">
        <v>131</v>
      </c>
      <c r="C13" s="33">
        <v>325</v>
      </c>
    </row>
    <row r="14" ht="23" customHeight="1" spans="1:3">
      <c r="A14" s="31">
        <v>211</v>
      </c>
      <c r="B14" s="32" t="s">
        <v>132</v>
      </c>
      <c r="C14" s="33">
        <v>789.9865</v>
      </c>
    </row>
    <row r="15" ht="23" customHeight="1" spans="1:3">
      <c r="A15" s="31">
        <v>212</v>
      </c>
      <c r="B15" s="32" t="s">
        <v>133</v>
      </c>
      <c r="C15" s="33">
        <v>4715.5258</v>
      </c>
    </row>
    <row r="16" ht="23" customHeight="1" spans="1:3">
      <c r="A16" s="32">
        <v>213</v>
      </c>
      <c r="B16" s="32" t="s">
        <v>134</v>
      </c>
      <c r="C16" s="33">
        <v>3598.1631</v>
      </c>
    </row>
    <row r="17" ht="23" customHeight="1" spans="1:3">
      <c r="A17" s="32">
        <v>214</v>
      </c>
      <c r="B17" s="32" t="s">
        <v>135</v>
      </c>
      <c r="C17" s="33">
        <v>1922.504337</v>
      </c>
    </row>
    <row r="18" ht="23" customHeight="1" spans="1:3">
      <c r="A18" s="32">
        <v>215</v>
      </c>
      <c r="B18" s="32" t="s">
        <v>136</v>
      </c>
      <c r="C18" s="33">
        <v>9897.16</v>
      </c>
    </row>
    <row r="19" ht="23" customHeight="1" spans="1:3">
      <c r="A19" s="31">
        <v>216</v>
      </c>
      <c r="B19" s="32" t="s">
        <v>137</v>
      </c>
      <c r="C19" s="33">
        <v>52.5</v>
      </c>
    </row>
    <row r="20" ht="23" customHeight="1" spans="1:3">
      <c r="A20" s="34">
        <v>217</v>
      </c>
      <c r="B20" s="35" t="s">
        <v>138</v>
      </c>
      <c r="C20" s="33"/>
    </row>
    <row r="21" ht="23" customHeight="1" spans="1:3">
      <c r="A21" s="36">
        <v>220</v>
      </c>
      <c r="B21" s="36" t="s">
        <v>139</v>
      </c>
      <c r="C21" s="33">
        <v>742.05</v>
      </c>
    </row>
    <row r="22" ht="23" customHeight="1" spans="1:3">
      <c r="A22" s="36">
        <v>221</v>
      </c>
      <c r="B22" s="36" t="s">
        <v>799</v>
      </c>
      <c r="C22" s="33">
        <v>31</v>
      </c>
    </row>
    <row r="23" ht="23" customHeight="1" spans="1:3">
      <c r="A23" s="36">
        <v>222</v>
      </c>
      <c r="B23" s="36" t="s">
        <v>140</v>
      </c>
      <c r="C23" s="33"/>
    </row>
    <row r="24" ht="23" customHeight="1" spans="1:3">
      <c r="A24" s="36">
        <v>224</v>
      </c>
      <c r="B24" s="36" t="s">
        <v>141</v>
      </c>
      <c r="C24" s="33">
        <v>986.194212</v>
      </c>
    </row>
    <row r="25" ht="23" customHeight="1" spans="1:3">
      <c r="A25" s="36">
        <v>227</v>
      </c>
      <c r="B25" s="36" t="s">
        <v>142</v>
      </c>
      <c r="C25" s="33"/>
    </row>
    <row r="26" ht="23" customHeight="1" spans="1:3">
      <c r="A26" s="36">
        <v>229</v>
      </c>
      <c r="B26" s="36" t="s">
        <v>143</v>
      </c>
      <c r="C26" s="33">
        <v>552.3644</v>
      </c>
    </row>
    <row r="27" ht="23" customHeight="1" spans="1:3">
      <c r="A27" s="36">
        <v>232</v>
      </c>
      <c r="B27" s="36" t="s">
        <v>144</v>
      </c>
      <c r="C27" s="33"/>
    </row>
    <row r="28" ht="23" customHeight="1" spans="1:3">
      <c r="A28" s="36">
        <v>233</v>
      </c>
      <c r="B28" s="36" t="s">
        <v>145</v>
      </c>
      <c r="C28" s="33"/>
    </row>
  </sheetData>
  <mergeCells count="2">
    <mergeCell ref="A2:C2"/>
    <mergeCell ref="A5:B5"/>
  </mergeCells>
  <printOptions horizontalCentered="1"/>
  <pageMargins left="0.751388888888889" right="0.751388888888889" top="1" bottom="1" header="0.5" footer="0.5"/>
  <pageSetup paperSize="9" firstPageNumber="19" orientation="portrait" useFirstPageNumber="1" horizontalDpi="600"/>
  <headerFooter>
    <oddFooter>&amp;C-&amp;P--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O17" sqref="O17"/>
    </sheetView>
  </sheetViews>
  <sheetFormatPr defaultColWidth="9" defaultRowHeight="13.5" outlineLevelCol="4"/>
  <cols>
    <col min="1" max="1" width="10.9083333333333" style="1" customWidth="1"/>
    <col min="2" max="2" width="43.125" style="1" customWidth="1"/>
    <col min="3" max="5" width="10.625" style="1" customWidth="1"/>
    <col min="6" max="16384" width="9" style="1"/>
  </cols>
  <sheetData>
    <row r="1" s="1" customFormat="1" ht="20.25" spans="1:5">
      <c r="A1" s="2" t="s">
        <v>800</v>
      </c>
      <c r="B1" s="3"/>
    </row>
    <row r="2" s="1" customFormat="1" ht="28.5" spans="1:5">
      <c r="A2" s="4" t="s">
        <v>801</v>
      </c>
      <c r="B2" s="5"/>
      <c r="C2" s="4"/>
      <c r="D2" s="4"/>
      <c r="E2" s="4"/>
    </row>
    <row r="3" s="1" customFormat="1" spans="1:5">
      <c r="B3" s="3"/>
      <c r="D3" s="6" t="s">
        <v>2</v>
      </c>
      <c r="E3" s="6"/>
    </row>
    <row r="4" s="1" customFormat="1" ht="20" customHeight="1" spans="1:5">
      <c r="A4" s="7" t="s">
        <v>152</v>
      </c>
      <c r="B4" s="7" t="s">
        <v>802</v>
      </c>
      <c r="C4" s="7" t="s">
        <v>803</v>
      </c>
      <c r="D4" s="8"/>
      <c r="E4" s="8"/>
    </row>
    <row r="5" s="1" customFormat="1" ht="20" customHeight="1" spans="1:5">
      <c r="A5" s="8"/>
      <c r="B5" s="9"/>
      <c r="C5" s="7" t="s">
        <v>804</v>
      </c>
      <c r="D5" s="7" t="s">
        <v>805</v>
      </c>
      <c r="E5" s="7" t="s">
        <v>806</v>
      </c>
    </row>
    <row r="6" s="1" customFormat="1" ht="27" customHeight="1" spans="1:5">
      <c r="A6" s="10" t="s">
        <v>807</v>
      </c>
      <c r="B6" s="11" t="s">
        <v>808</v>
      </c>
      <c r="C6" s="12">
        <v>15938.47</v>
      </c>
      <c r="D6" s="12">
        <v>13821.863925</v>
      </c>
      <c r="E6" s="13">
        <v>0.867201426799436</v>
      </c>
    </row>
    <row r="7" s="1" customFormat="1" ht="27" customHeight="1" spans="1:5">
      <c r="A7" s="10" t="s">
        <v>809</v>
      </c>
      <c r="B7" s="11" t="s">
        <v>810</v>
      </c>
      <c r="C7" s="12">
        <v>14902.55</v>
      </c>
      <c r="D7" s="12">
        <v>12914.79251</v>
      </c>
      <c r="E7" s="13">
        <v>0.866616284461384</v>
      </c>
    </row>
    <row r="8" s="1" customFormat="1" ht="27" customHeight="1" spans="1:5">
      <c r="A8" s="10" t="s">
        <v>811</v>
      </c>
      <c r="B8" s="14" t="s">
        <v>812</v>
      </c>
      <c r="C8" s="15">
        <v>20.69</v>
      </c>
      <c r="D8" s="15">
        <v>20.69</v>
      </c>
      <c r="E8" s="16">
        <v>1</v>
      </c>
    </row>
    <row r="9" s="1" customFormat="1" ht="27" customHeight="1" spans="1:5">
      <c r="A9" s="10" t="s">
        <v>813</v>
      </c>
      <c r="B9" s="14" t="s">
        <v>814</v>
      </c>
      <c r="C9" s="15">
        <v>10085.69</v>
      </c>
      <c r="D9" s="15">
        <v>9799</v>
      </c>
      <c r="E9" s="16">
        <v>0.971574577445866</v>
      </c>
    </row>
    <row r="10" s="1" customFormat="1" ht="27" customHeight="1" spans="1:5">
      <c r="A10" s="10" t="s">
        <v>815</v>
      </c>
      <c r="B10" s="14" t="s">
        <v>816</v>
      </c>
      <c r="C10" s="15">
        <v>97</v>
      </c>
      <c r="D10" s="15">
        <v>0</v>
      </c>
      <c r="E10" s="16">
        <v>0</v>
      </c>
    </row>
    <row r="11" s="1" customFormat="1" ht="27" customHeight="1" spans="1:5">
      <c r="A11" s="10" t="s">
        <v>817</v>
      </c>
      <c r="B11" s="14" t="s">
        <v>818</v>
      </c>
      <c r="C11" s="17">
        <v>2.5</v>
      </c>
      <c r="D11" s="17">
        <v>0</v>
      </c>
      <c r="E11" s="16">
        <v>0</v>
      </c>
    </row>
    <row r="12" s="1" customFormat="1" ht="27" customHeight="1" spans="1:5">
      <c r="A12" s="10" t="s">
        <v>819</v>
      </c>
      <c r="B12" s="14" t="s">
        <v>820</v>
      </c>
      <c r="C12" s="15">
        <v>797.74</v>
      </c>
      <c r="D12" s="15">
        <v>609.336014</v>
      </c>
      <c r="E12" s="16">
        <v>0.763827831122922</v>
      </c>
    </row>
    <row r="13" s="1" customFormat="1" ht="27" customHeight="1" spans="1:5">
      <c r="A13" s="10" t="s">
        <v>821</v>
      </c>
      <c r="B13" s="14" t="s">
        <v>822</v>
      </c>
      <c r="C13" s="15">
        <v>272.9</v>
      </c>
      <c r="D13" s="15">
        <v>99.96792</v>
      </c>
      <c r="E13" s="16">
        <v>0.366317039208501</v>
      </c>
    </row>
    <row r="14" s="1" customFormat="1" ht="27" customHeight="1" spans="1:5">
      <c r="A14" s="10" t="s">
        <v>823</v>
      </c>
      <c r="B14" s="14" t="s">
        <v>824</v>
      </c>
      <c r="C14" s="15">
        <v>596.96</v>
      </c>
      <c r="D14" s="15">
        <v>596.96</v>
      </c>
      <c r="E14" s="16">
        <v>1</v>
      </c>
    </row>
    <row r="15" s="1" customFormat="1" ht="27" customHeight="1" spans="1:5">
      <c r="A15" s="10" t="s">
        <v>825</v>
      </c>
      <c r="B15" s="14" t="s">
        <v>826</v>
      </c>
      <c r="C15" s="15">
        <v>546</v>
      </c>
      <c r="D15" s="15">
        <v>421</v>
      </c>
      <c r="E15" s="16">
        <v>0.771062271062271</v>
      </c>
    </row>
    <row r="16" s="1" customFormat="1" ht="27" customHeight="1" spans="1:5">
      <c r="A16" s="10" t="s">
        <v>827</v>
      </c>
      <c r="B16" s="14" t="s">
        <v>828</v>
      </c>
      <c r="C16" s="15">
        <v>358</v>
      </c>
      <c r="D16" s="15">
        <v>329.7176</v>
      </c>
      <c r="E16" s="16">
        <v>0.920998882681564</v>
      </c>
    </row>
    <row r="17" s="1" customFormat="1" ht="27" customHeight="1" spans="1:5">
      <c r="A17" s="10" t="s">
        <v>829</v>
      </c>
      <c r="B17" s="14" t="s">
        <v>830</v>
      </c>
      <c r="C17" s="15">
        <v>528</v>
      </c>
      <c r="D17" s="15">
        <v>282.070376</v>
      </c>
      <c r="E17" s="18">
        <v>0.534224196969697</v>
      </c>
    </row>
    <row r="18" s="1" customFormat="1" ht="27" customHeight="1" spans="1:5">
      <c r="A18" s="10" t="s">
        <v>831</v>
      </c>
      <c r="B18" s="14" t="s">
        <v>832</v>
      </c>
      <c r="C18" s="15">
        <v>1557.6</v>
      </c>
      <c r="D18" s="15">
        <v>756.0506</v>
      </c>
      <c r="E18" s="16">
        <v>0.485394581407293</v>
      </c>
    </row>
    <row r="19" s="1" customFormat="1" ht="27" customHeight="1" spans="1:5">
      <c r="A19" s="10" t="s">
        <v>833</v>
      </c>
      <c r="B19" s="14" t="s">
        <v>834</v>
      </c>
      <c r="C19" s="15">
        <v>39.47</v>
      </c>
      <c r="D19" s="15">
        <v>0</v>
      </c>
      <c r="E19" s="16">
        <v>0</v>
      </c>
    </row>
    <row r="20" s="1" customFormat="1" ht="27" customHeight="1" spans="1:5">
      <c r="A20" s="10" t="s">
        <v>835</v>
      </c>
      <c r="B20" s="11" t="s">
        <v>836</v>
      </c>
      <c r="C20" s="12">
        <v>1020.08</v>
      </c>
      <c r="D20" s="12">
        <v>907.071415</v>
      </c>
      <c r="E20" s="13">
        <v>0.88921595855227</v>
      </c>
    </row>
    <row r="21" s="1" customFormat="1" ht="27" customHeight="1" spans="1:5">
      <c r="A21" s="10" t="s">
        <v>837</v>
      </c>
      <c r="B21" s="14" t="s">
        <v>838</v>
      </c>
      <c r="C21" s="15">
        <v>14</v>
      </c>
      <c r="D21" s="15">
        <v>0</v>
      </c>
      <c r="E21" s="16">
        <v>0</v>
      </c>
    </row>
    <row r="22" s="1" customFormat="1" ht="27" customHeight="1" spans="1:5">
      <c r="A22" s="10" t="s">
        <v>839</v>
      </c>
      <c r="B22" s="14" t="s">
        <v>840</v>
      </c>
      <c r="C22" s="15">
        <v>1006.08</v>
      </c>
      <c r="D22" s="19">
        <v>907.071415</v>
      </c>
      <c r="E22" s="16">
        <v>0.901589749324109</v>
      </c>
    </row>
    <row r="23" s="1" customFormat="1" ht="27" customHeight="1" spans="1:5">
      <c r="A23" s="10" t="s">
        <v>841</v>
      </c>
      <c r="B23" s="11" t="s">
        <v>842</v>
      </c>
      <c r="C23" s="12">
        <v>15.84</v>
      </c>
      <c r="D23" s="12">
        <v>0</v>
      </c>
      <c r="E23" s="13">
        <v>0</v>
      </c>
    </row>
    <row r="24" ht="27" customHeight="1" spans="1:5">
      <c r="A24" s="10" t="s">
        <v>843</v>
      </c>
      <c r="B24" s="14" t="s">
        <v>844</v>
      </c>
      <c r="C24" s="15">
        <v>15.84</v>
      </c>
      <c r="D24" s="15">
        <v>0</v>
      </c>
      <c r="E24" s="16">
        <v>0</v>
      </c>
    </row>
  </sheetData>
  <mergeCells count="5">
    <mergeCell ref="A2:E2"/>
    <mergeCell ref="D3:E3"/>
    <mergeCell ref="C4:E4"/>
    <mergeCell ref="A4:A5"/>
    <mergeCell ref="B4:B5"/>
  </mergeCells>
  <pageMargins left="0.751388888888889" right="0.751388888888889" top="1" bottom="1" header="0.5" footer="0.5"/>
  <pageSetup paperSize="9" firstPageNumber="20" orientation="portrait" useFirstPageNumber="1" horizontalDpi="600"/>
  <headerFooter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view="pageBreakPreview" zoomScale="120" zoomScaleNormal="100" workbookViewId="0">
      <pane xSplit="1" ySplit="5" topLeftCell="B12" activePane="bottomRight" state="frozen"/>
      <selection/>
      <selection pane="topRight"/>
      <selection pane="bottomLeft"/>
      <selection pane="bottomRight" activeCell="D16" sqref="D16"/>
    </sheetView>
  </sheetViews>
  <sheetFormatPr defaultColWidth="9" defaultRowHeight="13.5"/>
  <cols>
    <col min="1" max="1" width="31.7166666666667" style="153" customWidth="1"/>
    <col min="2" max="4" width="16.6666666666667" style="153" customWidth="1"/>
    <col min="5" max="5" width="14.5" style="153" hidden="1" customWidth="1"/>
    <col min="6" max="6" width="14.375" style="153" hidden="1" customWidth="1"/>
    <col min="7" max="7" width="33.9083333333333" style="153" customWidth="1"/>
    <col min="8" max="8" width="29.7583333333333" style="153" hidden="1" customWidth="1"/>
    <col min="9" max="16384" width="9" style="153"/>
  </cols>
  <sheetData>
    <row r="1" ht="26" customHeight="1" spans="1:11">
      <c r="A1" s="2" t="s">
        <v>16</v>
      </c>
      <c r="B1" s="2"/>
      <c r="C1" s="2"/>
      <c r="D1" s="2"/>
      <c r="E1" s="2"/>
      <c r="F1" s="318"/>
      <c r="G1" s="318"/>
    </row>
    <row r="2" ht="36" customHeight="1" spans="1:11">
      <c r="A2" s="284" t="s">
        <v>17</v>
      </c>
      <c r="B2" s="284"/>
      <c r="C2" s="284"/>
      <c r="D2" s="284"/>
      <c r="E2" s="284"/>
      <c r="F2" s="284"/>
      <c r="G2" s="284"/>
    </row>
    <row r="3" s="153" customFormat="1" ht="21.95" customHeight="1" spans="1:11">
      <c r="A3" s="319"/>
      <c r="B3" s="320"/>
      <c r="C3" s="320"/>
      <c r="D3" s="320"/>
      <c r="E3" s="320"/>
      <c r="F3" s="321"/>
      <c r="G3" s="322" t="s">
        <v>2</v>
      </c>
    </row>
    <row r="4" ht="39" customHeight="1" spans="1:11">
      <c r="A4" s="323" t="s">
        <v>18</v>
      </c>
      <c r="B4" s="324" t="s">
        <v>4</v>
      </c>
      <c r="C4" s="324" t="s">
        <v>5</v>
      </c>
      <c r="D4" s="324" t="s">
        <v>6</v>
      </c>
      <c r="E4" s="325" t="s">
        <v>19</v>
      </c>
      <c r="F4" s="324" t="s">
        <v>20</v>
      </c>
      <c r="G4" s="326" t="s">
        <v>21</v>
      </c>
      <c r="H4" s="326" t="s">
        <v>22</v>
      </c>
    </row>
    <row r="5" ht="33.95" customHeight="1" spans="1:11">
      <c r="A5" s="327" t="s">
        <v>23</v>
      </c>
      <c r="B5" s="328">
        <v>85474</v>
      </c>
      <c r="C5" s="329">
        <v>12028</v>
      </c>
      <c r="D5" s="328">
        <v>97502.410593</v>
      </c>
      <c r="E5" s="328">
        <v>80041</v>
      </c>
      <c r="F5" s="328">
        <v>17461.410593</v>
      </c>
      <c r="G5" s="330"/>
      <c r="H5" s="330"/>
      <c r="I5" s="330"/>
      <c r="J5" s="330"/>
      <c r="K5" s="330"/>
    </row>
    <row r="6" ht="33.95" customHeight="1" spans="1:11">
      <c r="A6" s="327" t="s">
        <v>24</v>
      </c>
      <c r="B6" s="331">
        <v>88426</v>
      </c>
      <c r="C6" s="331">
        <v>-1646</v>
      </c>
      <c r="D6" s="331">
        <v>86780.16</v>
      </c>
      <c r="E6" s="331">
        <v>81450.4</v>
      </c>
      <c r="F6" s="328">
        <v>5329.76000000001</v>
      </c>
      <c r="G6" s="332"/>
      <c r="H6" s="333"/>
      <c r="I6" s="334"/>
      <c r="J6" s="334"/>
      <c r="K6" s="334"/>
    </row>
    <row r="7" ht="67.5" spans="1:11">
      <c r="A7" s="335" t="s">
        <v>25</v>
      </c>
      <c r="B7" s="336">
        <v>4961</v>
      </c>
      <c r="C7" s="337">
        <v>0</v>
      </c>
      <c r="D7" s="336">
        <v>4961</v>
      </c>
      <c r="E7" s="338">
        <v>4961</v>
      </c>
      <c r="F7" s="328">
        <v>0</v>
      </c>
      <c r="G7" s="339" t="s">
        <v>26</v>
      </c>
      <c r="H7" s="340" t="s">
        <v>26</v>
      </c>
    </row>
    <row r="8" ht="54" spans="1:11">
      <c r="A8" s="341" t="s">
        <v>27</v>
      </c>
      <c r="B8" s="336">
        <v>9984</v>
      </c>
      <c r="C8" s="337">
        <v>2756</v>
      </c>
      <c r="D8" s="336">
        <v>12740</v>
      </c>
      <c r="E8" s="338">
        <v>9984</v>
      </c>
      <c r="F8" s="328">
        <v>2756</v>
      </c>
      <c r="G8" s="342" t="s">
        <v>28</v>
      </c>
      <c r="H8" s="343" t="s">
        <v>29</v>
      </c>
    </row>
    <row r="9" ht="40" customHeight="1" spans="1:11">
      <c r="A9" s="341" t="s">
        <v>30</v>
      </c>
      <c r="B9" s="336">
        <v>18165</v>
      </c>
      <c r="C9" s="337">
        <v>0</v>
      </c>
      <c r="D9" s="336">
        <v>18165</v>
      </c>
      <c r="E9" s="338">
        <v>18165</v>
      </c>
      <c r="F9" s="328">
        <v>0</v>
      </c>
      <c r="G9" s="344" t="s">
        <v>31</v>
      </c>
      <c r="H9" s="343" t="s">
        <v>32</v>
      </c>
    </row>
    <row r="10" ht="38" customHeight="1" spans="1:11">
      <c r="A10" s="341" t="s">
        <v>33</v>
      </c>
      <c r="B10" s="336">
        <v>7805</v>
      </c>
      <c r="C10" s="337">
        <v>0</v>
      </c>
      <c r="D10" s="336">
        <v>7805</v>
      </c>
      <c r="E10" s="338">
        <v>7518</v>
      </c>
      <c r="F10" s="328">
        <v>287</v>
      </c>
      <c r="G10" s="344" t="s">
        <v>34</v>
      </c>
      <c r="H10" s="343" t="s">
        <v>35</v>
      </c>
    </row>
    <row r="11" ht="38" customHeight="1" spans="1:11">
      <c r="A11" s="341" t="s">
        <v>36</v>
      </c>
      <c r="B11" s="336">
        <v>1254</v>
      </c>
      <c r="C11" s="337">
        <v>2</v>
      </c>
      <c r="D11" s="336">
        <v>1256</v>
      </c>
      <c r="E11" s="338">
        <v>1446</v>
      </c>
      <c r="F11" s="328">
        <v>-190</v>
      </c>
      <c r="G11" s="345" t="s">
        <v>37</v>
      </c>
      <c r="H11" s="343" t="s">
        <v>38</v>
      </c>
    </row>
    <row r="12" ht="54" spans="1:11">
      <c r="A12" s="341" t="s">
        <v>39</v>
      </c>
      <c r="B12" s="336">
        <v>24803</v>
      </c>
      <c r="C12" s="337">
        <v>1835</v>
      </c>
      <c r="D12" s="336">
        <v>26638</v>
      </c>
      <c r="E12" s="338">
        <v>23066</v>
      </c>
      <c r="F12" s="328">
        <v>3572</v>
      </c>
      <c r="G12" s="342" t="s">
        <v>40</v>
      </c>
      <c r="H12" s="343" t="s">
        <v>41</v>
      </c>
    </row>
    <row r="13" ht="43" customHeight="1" spans="1:11">
      <c r="A13" s="341" t="s">
        <v>42</v>
      </c>
      <c r="B13" s="336">
        <v>2462</v>
      </c>
      <c r="C13" s="337">
        <v>0</v>
      </c>
      <c r="D13" s="336">
        <v>2462</v>
      </c>
      <c r="E13" s="338">
        <v>3868</v>
      </c>
      <c r="F13" s="328">
        <v>-1406</v>
      </c>
      <c r="G13" s="345" t="s">
        <v>43</v>
      </c>
      <c r="H13" s="343" t="s">
        <v>44</v>
      </c>
    </row>
    <row r="14" ht="43" customHeight="1" spans="1:11">
      <c r="A14" s="341" t="s">
        <v>45</v>
      </c>
      <c r="B14" s="336">
        <v>6340</v>
      </c>
      <c r="C14" s="337">
        <v>976</v>
      </c>
      <c r="D14" s="336">
        <v>7316</v>
      </c>
      <c r="E14" s="338">
        <v>6340</v>
      </c>
      <c r="F14" s="328">
        <v>976</v>
      </c>
      <c r="G14" s="345" t="s">
        <v>46</v>
      </c>
      <c r="H14" s="343" t="s">
        <v>47</v>
      </c>
    </row>
    <row r="15" ht="43" customHeight="1" spans="1:11">
      <c r="A15" s="341" t="s">
        <v>48</v>
      </c>
      <c r="B15" s="336">
        <v>1600</v>
      </c>
      <c r="C15" s="337">
        <v>0</v>
      </c>
      <c r="D15" s="336">
        <v>1600</v>
      </c>
      <c r="E15" s="338">
        <v>1774</v>
      </c>
      <c r="F15" s="328">
        <v>-174</v>
      </c>
      <c r="G15" s="345" t="s">
        <v>49</v>
      </c>
      <c r="H15" s="343" t="s">
        <v>50</v>
      </c>
    </row>
    <row r="16" ht="43" customHeight="1" spans="1:11">
      <c r="A16" s="341" t="s">
        <v>51</v>
      </c>
      <c r="B16" s="336">
        <v>1000</v>
      </c>
      <c r="C16" s="337">
        <v>0</v>
      </c>
      <c r="D16" s="336">
        <v>1000</v>
      </c>
      <c r="E16" s="338">
        <v>1000</v>
      </c>
      <c r="F16" s="328">
        <v>0</v>
      </c>
      <c r="G16" s="345" t="s">
        <v>52</v>
      </c>
      <c r="H16" s="343" t="s">
        <v>53</v>
      </c>
    </row>
    <row r="17" ht="33" customHeight="1" spans="1:8">
      <c r="A17" s="341" t="s">
        <v>54</v>
      </c>
      <c r="B17" s="336">
        <v>0</v>
      </c>
      <c r="C17" s="337">
        <v>0</v>
      </c>
      <c r="D17" s="336">
        <v>0</v>
      </c>
      <c r="E17" s="338">
        <v>0</v>
      </c>
      <c r="F17" s="328">
        <v>0</v>
      </c>
      <c r="G17" s="345"/>
      <c r="H17" s="343"/>
    </row>
    <row r="18" s="153" customFormat="1" ht="33" customHeight="1" spans="1:8">
      <c r="A18" s="341" t="s">
        <v>55</v>
      </c>
      <c r="B18" s="336">
        <v>8026</v>
      </c>
      <c r="C18" s="337">
        <v>-7215</v>
      </c>
      <c r="D18" s="336">
        <v>811.16</v>
      </c>
      <c r="E18" s="338">
        <v>2421</v>
      </c>
      <c r="F18" s="328">
        <v>-1609.84</v>
      </c>
      <c r="G18" s="345"/>
      <c r="H18" s="343"/>
    </row>
    <row r="19" s="153" customFormat="1" ht="33" customHeight="1" spans="1:8">
      <c r="A19" s="341" t="s">
        <v>56</v>
      </c>
      <c r="B19" s="336"/>
      <c r="C19" s="337">
        <v>0</v>
      </c>
      <c r="D19" s="336"/>
      <c r="E19" s="338">
        <v>0</v>
      </c>
      <c r="F19" s="328">
        <v>0</v>
      </c>
      <c r="G19" s="345"/>
      <c r="H19" s="343"/>
    </row>
    <row r="20" s="153" customFormat="1" ht="40" customHeight="1" spans="1:8">
      <c r="A20" s="341" t="s">
        <v>57</v>
      </c>
      <c r="B20" s="338">
        <v>2026</v>
      </c>
      <c r="C20" s="337">
        <v>0</v>
      </c>
      <c r="D20" s="338">
        <v>2026</v>
      </c>
      <c r="E20" s="338">
        <v>907.4</v>
      </c>
      <c r="F20" s="328">
        <v>1118.6</v>
      </c>
      <c r="G20" s="344" t="s">
        <v>58</v>
      </c>
      <c r="H20" s="343" t="s">
        <v>59</v>
      </c>
    </row>
    <row r="21" s="153" customFormat="1" ht="33" customHeight="1" spans="1:8">
      <c r="A21" s="346" t="s">
        <v>60</v>
      </c>
      <c r="B21" s="328"/>
      <c r="C21" s="329">
        <v>19298.997907</v>
      </c>
      <c r="D21" s="329">
        <v>19298.997907</v>
      </c>
      <c r="E21" s="328">
        <v>9087</v>
      </c>
      <c r="F21" s="328">
        <f t="shared" ref="F21:F26" si="0">D21-E21</f>
        <v>10211.997907</v>
      </c>
      <c r="G21" s="347"/>
      <c r="H21" s="348"/>
    </row>
    <row r="22" s="153" customFormat="1" ht="33" customHeight="1" spans="1:8">
      <c r="A22" s="346" t="s">
        <v>61</v>
      </c>
      <c r="B22" s="328">
        <v>0</v>
      </c>
      <c r="C22" s="329">
        <f>ROUND(D22-B22,0)</f>
        <v>20297</v>
      </c>
      <c r="D22" s="328">
        <v>20297</v>
      </c>
      <c r="E22" s="328">
        <v>11622</v>
      </c>
      <c r="F22" s="328">
        <f t="shared" si="0"/>
        <v>8675</v>
      </c>
      <c r="G22" s="347"/>
      <c r="H22" s="348"/>
    </row>
    <row r="23" ht="33" customHeight="1" spans="1:8">
      <c r="A23" s="346" t="s">
        <v>62</v>
      </c>
      <c r="B23" s="328">
        <v>36575.053028274</v>
      </c>
      <c r="C23" s="329">
        <f>ROUND(D23-B23,0)</f>
        <v>-18490</v>
      </c>
      <c r="D23" s="328">
        <v>18084.88</v>
      </c>
      <c r="E23" s="328">
        <v>14429</v>
      </c>
      <c r="F23" s="328">
        <f t="shared" si="0"/>
        <v>3655.88</v>
      </c>
      <c r="G23" s="347"/>
      <c r="H23" s="348"/>
    </row>
    <row r="24" ht="33" customHeight="1" spans="1:8">
      <c r="A24" s="346" t="s">
        <v>63</v>
      </c>
      <c r="B24" s="328">
        <v>13631</v>
      </c>
      <c r="C24" s="329">
        <f>ROUND(D24-B24,0)</f>
        <v>-943</v>
      </c>
      <c r="D24" s="328">
        <v>12688</v>
      </c>
      <c r="E24" s="328">
        <v>0</v>
      </c>
      <c r="F24" s="328">
        <f t="shared" si="0"/>
        <v>12688</v>
      </c>
      <c r="G24" s="347"/>
      <c r="H24" s="348" t="s">
        <v>64</v>
      </c>
    </row>
    <row r="25" ht="33" customHeight="1" spans="1:8">
      <c r="A25" s="346" t="s">
        <v>65</v>
      </c>
      <c r="B25" s="328">
        <v>60000</v>
      </c>
      <c r="C25" s="329">
        <f>ROUND(D25-B25,0)</f>
        <v>-21158</v>
      </c>
      <c r="D25" s="328">
        <v>38842</v>
      </c>
      <c r="E25" s="328">
        <v>69208</v>
      </c>
      <c r="F25" s="328">
        <f t="shared" si="0"/>
        <v>-30366</v>
      </c>
      <c r="G25" s="347"/>
      <c r="H25" s="348"/>
    </row>
    <row r="26" ht="33" customHeight="1" spans="1:8">
      <c r="A26" s="349" t="s">
        <v>66</v>
      </c>
      <c r="B26" s="328">
        <f>B5+B6+B21+B22+B23+B25+B24</f>
        <v>284106.053028274</v>
      </c>
      <c r="C26" s="328">
        <f>C5+C6+C21+C22+C23+C25+C24</f>
        <v>9386.997907</v>
      </c>
      <c r="D26" s="328">
        <f>D5+D6+D21+D22+D23+D25+D24</f>
        <v>293493.4485</v>
      </c>
      <c r="E26" s="328" t="e">
        <f>E5+E6+E21+E22+#REF!+E23+E25+#REF!+E24</f>
        <v>#REF!</v>
      </c>
      <c r="F26" s="328" t="e">
        <f t="shared" si="0"/>
        <v>#REF!</v>
      </c>
      <c r="G26" s="344"/>
      <c r="H26" s="350"/>
    </row>
  </sheetData>
  <autoFilter xmlns:etc="http://www.wps.cn/officeDocument/2017/etCustomData" ref="A4:H26" etc:filterBottomFollowUsedRange="0">
    <extLst/>
  </autoFilter>
  <mergeCells count="1">
    <mergeCell ref="A2:G2"/>
  </mergeCells>
  <printOptions horizontalCentered="1"/>
  <pageMargins left="0.751388888888889" right="0.629861111111111" top="0.393055555555556" bottom="0.511805555555556" header="0.275" footer="0.35"/>
  <pageSetup paperSize="9" scale="77" firstPageNumber="12" fitToHeight="0" orientation="portrait" useFirstPageNumber="1" horizontalDpi="600"/>
  <headerFooter>
    <oddFooter>&amp;C-&amp;P--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Zeros="0" tabSelected="1" view="pageBreakPreview" zoomScaleNormal="100" workbookViewId="0">
      <selection activeCell="D23" sqref="D23"/>
    </sheetView>
  </sheetViews>
  <sheetFormatPr defaultColWidth="9" defaultRowHeight="13.5" outlineLevelCol="7"/>
  <cols>
    <col min="1" max="1" width="31.875" style="170" customWidth="1"/>
    <col min="2" max="4" width="13.625" style="170" customWidth="1"/>
    <col min="5" max="5" width="13.625" style="277" customWidth="1"/>
    <col min="6" max="6" width="14.3833333333333" style="170" hidden="1" customWidth="1"/>
    <col min="7" max="7" width="14.3833333333333" style="278" hidden="1" customWidth="1"/>
    <col min="8" max="8" width="13.3833333333333" style="279" customWidth="1"/>
    <col min="9" max="9" width="10.3833333333333" style="170"/>
    <col min="10" max="11" width="12.625" style="170"/>
    <col min="12" max="16384" width="9" style="170"/>
  </cols>
  <sheetData>
    <row r="1" ht="18" customHeight="1" spans="1:8">
      <c r="A1" s="2" t="s">
        <v>67</v>
      </c>
      <c r="B1" s="280"/>
      <c r="C1" s="280"/>
      <c r="D1" s="280"/>
      <c r="E1" s="281"/>
      <c r="F1" s="280"/>
      <c r="G1" s="282"/>
      <c r="H1" s="283"/>
    </row>
    <row r="2" ht="28.5" spans="1:8">
      <c r="A2" s="284" t="s">
        <v>68</v>
      </c>
      <c r="B2" s="284"/>
      <c r="C2" s="284"/>
      <c r="D2" s="284"/>
      <c r="E2" s="284"/>
      <c r="F2" s="284"/>
      <c r="G2" s="284"/>
      <c r="H2" s="284"/>
    </row>
    <row r="3" ht="15" customHeight="1" spans="1:8">
      <c r="A3" s="285"/>
      <c r="B3" s="285"/>
      <c r="C3" s="285"/>
      <c r="D3" s="285"/>
      <c r="E3" s="286"/>
      <c r="F3" s="285"/>
      <c r="G3" s="287"/>
      <c r="H3" s="288" t="s">
        <v>2</v>
      </c>
    </row>
    <row r="4" spans="1:8">
      <c r="A4" s="289" t="s">
        <v>69</v>
      </c>
      <c r="B4" s="290" t="s">
        <v>4</v>
      </c>
      <c r="C4" s="290" t="s">
        <v>5</v>
      </c>
      <c r="D4" s="290" t="s">
        <v>6</v>
      </c>
      <c r="E4" s="291" t="s">
        <v>70</v>
      </c>
      <c r="F4" s="290" t="s">
        <v>71</v>
      </c>
      <c r="G4" s="292" t="s">
        <v>72</v>
      </c>
      <c r="H4" s="293" t="s">
        <v>73</v>
      </c>
    </row>
    <row r="5" ht="27" customHeight="1" spans="1:8">
      <c r="A5" s="289"/>
      <c r="B5" s="290"/>
      <c r="C5" s="290"/>
      <c r="D5" s="290"/>
      <c r="E5" s="291"/>
      <c r="F5" s="290"/>
      <c r="G5" s="292"/>
      <c r="H5" s="294"/>
    </row>
    <row r="6" ht="21" customHeight="1" spans="1:8">
      <c r="A6" s="295" t="s">
        <v>74</v>
      </c>
      <c r="B6" s="296">
        <v>85474</v>
      </c>
      <c r="C6" s="297">
        <v>12028.410593</v>
      </c>
      <c r="D6" s="297">
        <v>97502.410593</v>
      </c>
      <c r="E6" s="298">
        <v>114.072595868919</v>
      </c>
      <c r="F6" s="297">
        <v>80041</v>
      </c>
      <c r="G6" s="299">
        <v>17461.410593</v>
      </c>
      <c r="H6" s="300">
        <v>21.815582755088</v>
      </c>
    </row>
    <row r="7" ht="21" customHeight="1" spans="1:8">
      <c r="A7" s="301" t="s">
        <v>75</v>
      </c>
      <c r="B7" s="296">
        <v>49919</v>
      </c>
      <c r="C7" s="297">
        <v>4096.162407</v>
      </c>
      <c r="D7" s="297">
        <v>54015.162407</v>
      </c>
      <c r="E7" s="298">
        <v>108.205617915022</v>
      </c>
      <c r="F7" s="302">
        <v>45887</v>
      </c>
      <c r="G7" s="299">
        <v>8128.16240700001</v>
      </c>
      <c r="H7" s="300">
        <v>17.7134317061477</v>
      </c>
    </row>
    <row r="8" ht="21" customHeight="1" spans="1:8">
      <c r="A8" s="303" t="s">
        <v>76</v>
      </c>
      <c r="B8" s="304">
        <v>21528</v>
      </c>
      <c r="C8" s="305">
        <v>-4573.120337</v>
      </c>
      <c r="D8" s="304">
        <v>16954.879663</v>
      </c>
      <c r="E8" s="306">
        <v>78.7573377136752</v>
      </c>
      <c r="F8" s="304">
        <v>17448</v>
      </c>
      <c r="G8" s="307">
        <v>-493.120337</v>
      </c>
      <c r="H8" s="308">
        <v>-2.82622843305823</v>
      </c>
    </row>
    <row r="9" ht="21" customHeight="1" spans="1:8">
      <c r="A9" s="303" t="s">
        <v>77</v>
      </c>
      <c r="B9" s="304">
        <v>7800</v>
      </c>
      <c r="C9" s="305">
        <v>-734.562283</v>
      </c>
      <c r="D9" s="304">
        <v>7065.437717</v>
      </c>
      <c r="E9" s="306">
        <v>90.5825348333333</v>
      </c>
      <c r="F9" s="304">
        <v>7873</v>
      </c>
      <c r="G9" s="307">
        <v>-807.562283</v>
      </c>
      <c r="H9" s="308">
        <v>-10.257364194081</v>
      </c>
    </row>
    <row r="10" ht="21" customHeight="1" spans="1:8">
      <c r="A10" s="303" t="s">
        <v>78</v>
      </c>
      <c r="B10" s="304">
        <v>1600</v>
      </c>
      <c r="C10" s="305">
        <v>-147.204555</v>
      </c>
      <c r="D10" s="304">
        <v>1452.795445</v>
      </c>
      <c r="E10" s="306">
        <v>90.7997153125</v>
      </c>
      <c r="F10" s="304">
        <v>1947</v>
      </c>
      <c r="G10" s="307">
        <v>-494.204555</v>
      </c>
      <c r="H10" s="308">
        <v>-25.3828739085773</v>
      </c>
    </row>
    <row r="11" ht="21" customHeight="1" spans="1:8">
      <c r="A11" s="303" t="s">
        <v>79</v>
      </c>
      <c r="B11" s="304">
        <v>2800</v>
      </c>
      <c r="C11" s="305">
        <v>1374.36065</v>
      </c>
      <c r="D11" s="304">
        <v>4174.36065</v>
      </c>
      <c r="E11" s="306">
        <v>149.084308928571</v>
      </c>
      <c r="F11" s="304">
        <v>2077</v>
      </c>
      <c r="G11" s="307">
        <v>2097.36065</v>
      </c>
      <c r="H11" s="308">
        <v>100.980291285508</v>
      </c>
    </row>
    <row r="12" ht="21" customHeight="1" spans="1:8">
      <c r="A12" s="303" t="s">
        <v>80</v>
      </c>
      <c r="B12" s="304">
        <v>1500</v>
      </c>
      <c r="C12" s="305">
        <v>192.106604</v>
      </c>
      <c r="D12" s="304">
        <v>1692.106604</v>
      </c>
      <c r="E12" s="306">
        <v>112.807106933333</v>
      </c>
      <c r="F12" s="304">
        <v>1531</v>
      </c>
      <c r="G12" s="307">
        <v>161.106604</v>
      </c>
      <c r="H12" s="308">
        <v>10.5229656433703</v>
      </c>
    </row>
    <row r="13" ht="21" customHeight="1" spans="1:8">
      <c r="A13" s="303" t="s">
        <v>81</v>
      </c>
      <c r="B13" s="304">
        <v>2000</v>
      </c>
      <c r="C13" s="305">
        <v>907.222069</v>
      </c>
      <c r="D13" s="304">
        <v>2907.222069</v>
      </c>
      <c r="E13" s="306">
        <v>145.36110345</v>
      </c>
      <c r="F13" s="304">
        <v>2094</v>
      </c>
      <c r="G13" s="307">
        <v>813.222069</v>
      </c>
      <c r="H13" s="308">
        <v>38.8358199140401</v>
      </c>
    </row>
    <row r="14" ht="21" customHeight="1" spans="1:8">
      <c r="A14" s="303" t="s">
        <v>82</v>
      </c>
      <c r="B14" s="304">
        <v>825</v>
      </c>
      <c r="C14" s="305">
        <v>172.650061</v>
      </c>
      <c r="D14" s="304">
        <v>997.650061</v>
      </c>
      <c r="E14" s="306">
        <v>120.927280121212</v>
      </c>
      <c r="F14" s="304">
        <v>844</v>
      </c>
      <c r="G14" s="307">
        <v>153.650061</v>
      </c>
      <c r="H14" s="308">
        <v>18.2049835308057</v>
      </c>
    </row>
    <row r="15" ht="21" customHeight="1" spans="1:8">
      <c r="A15" s="303" t="s">
        <v>83</v>
      </c>
      <c r="B15" s="304">
        <v>960</v>
      </c>
      <c r="C15" s="305">
        <v>243.521089</v>
      </c>
      <c r="D15" s="304">
        <v>1203.521089</v>
      </c>
      <c r="E15" s="306">
        <v>125.366780104167</v>
      </c>
      <c r="F15" s="304">
        <v>979</v>
      </c>
      <c r="G15" s="307">
        <v>224.521089</v>
      </c>
      <c r="H15" s="308">
        <v>22.9337169560776</v>
      </c>
    </row>
    <row r="16" ht="21" customHeight="1" spans="1:8">
      <c r="A16" s="303" t="s">
        <v>84</v>
      </c>
      <c r="B16" s="304">
        <v>2386</v>
      </c>
      <c r="C16" s="305">
        <v>3912.787983</v>
      </c>
      <c r="D16" s="304">
        <v>6298.787983</v>
      </c>
      <c r="E16" s="306">
        <v>263.989437678122</v>
      </c>
      <c r="F16" s="304">
        <v>1506</v>
      </c>
      <c r="G16" s="307">
        <v>4792.787983</v>
      </c>
      <c r="H16" s="308">
        <v>318.246214010624</v>
      </c>
    </row>
    <row r="17" ht="21" customHeight="1" spans="1:8">
      <c r="A17" s="303" t="s">
        <v>85</v>
      </c>
      <c r="B17" s="304">
        <v>1000</v>
      </c>
      <c r="C17" s="305">
        <v>57.2717170000001</v>
      </c>
      <c r="D17" s="304">
        <v>1057.271717</v>
      </c>
      <c r="E17" s="306">
        <v>105.7271717</v>
      </c>
      <c r="F17" s="304">
        <v>1072</v>
      </c>
      <c r="G17" s="307">
        <v>-14.7282829999999</v>
      </c>
      <c r="H17" s="308">
        <v>-1.37390699626865</v>
      </c>
    </row>
    <row r="18" ht="21" customHeight="1" spans="1:8">
      <c r="A18" s="303" t="s">
        <v>86</v>
      </c>
      <c r="B18" s="304">
        <v>900</v>
      </c>
      <c r="C18" s="305">
        <v>2054.901966</v>
      </c>
      <c r="D18" s="304">
        <v>2954.901966</v>
      </c>
      <c r="E18" s="306">
        <v>328.322440666667</v>
      </c>
      <c r="F18" s="304">
        <v>1938</v>
      </c>
      <c r="G18" s="307">
        <v>1016.901966</v>
      </c>
      <c r="H18" s="308">
        <v>52.4717216718266</v>
      </c>
    </row>
    <row r="19" ht="21" customHeight="1" spans="1:8">
      <c r="A19" s="303" t="s">
        <v>87</v>
      </c>
      <c r="B19" s="304">
        <v>1850</v>
      </c>
      <c r="C19" s="305">
        <v>352.490264</v>
      </c>
      <c r="D19" s="304">
        <v>2202.490264</v>
      </c>
      <c r="E19" s="306">
        <v>119.053527783784</v>
      </c>
      <c r="F19" s="304">
        <v>2183</v>
      </c>
      <c r="G19" s="307">
        <v>19.490264</v>
      </c>
      <c r="H19" s="308">
        <v>0.89282015574897</v>
      </c>
    </row>
    <row r="20" ht="21" customHeight="1" spans="1:8">
      <c r="A20" s="303" t="s">
        <v>88</v>
      </c>
      <c r="B20" s="304">
        <v>3970</v>
      </c>
      <c r="C20" s="305">
        <v>66.0047380000001</v>
      </c>
      <c r="D20" s="304">
        <v>4036.004738</v>
      </c>
      <c r="E20" s="306">
        <v>101.662587858942</v>
      </c>
      <c r="F20" s="304">
        <v>3619</v>
      </c>
      <c r="G20" s="307">
        <v>417.004738</v>
      </c>
      <c r="H20" s="308">
        <v>11.522650953302</v>
      </c>
    </row>
    <row r="21" ht="21" customHeight="1" spans="1:8">
      <c r="A21" s="303" t="s">
        <v>89</v>
      </c>
      <c r="B21" s="304">
        <v>800</v>
      </c>
      <c r="C21" s="305">
        <v>217.732441</v>
      </c>
      <c r="D21" s="304">
        <v>1017.732441</v>
      </c>
      <c r="E21" s="306">
        <v>127.216555125</v>
      </c>
      <c r="F21" s="304">
        <v>776</v>
      </c>
      <c r="G21" s="307">
        <v>241.732441</v>
      </c>
      <c r="H21" s="308">
        <v>31.151087757732</v>
      </c>
    </row>
    <row r="22" ht="21" customHeight="1" spans="1:8">
      <c r="A22" s="303" t="s">
        <v>90</v>
      </c>
      <c r="B22" s="304">
        <v>0</v>
      </c>
      <c r="C22" s="305"/>
      <c r="D22" s="305">
        <v>0</v>
      </c>
      <c r="E22" s="306"/>
      <c r="F22" s="304"/>
      <c r="G22" s="307">
        <v>0</v>
      </c>
      <c r="H22" s="308"/>
    </row>
    <row r="23" ht="21" customHeight="1" spans="1:8">
      <c r="A23" s="301" t="s">
        <v>91</v>
      </c>
      <c r="B23" s="309">
        <v>35555</v>
      </c>
      <c r="C23" s="299">
        <v>7932.248186</v>
      </c>
      <c r="D23" s="309">
        <v>43487.248186</v>
      </c>
      <c r="E23" s="298">
        <v>122.309796613697</v>
      </c>
      <c r="F23" s="302">
        <v>34154</v>
      </c>
      <c r="G23" s="299">
        <v>9333.248186</v>
      </c>
      <c r="H23" s="300">
        <v>27.3269549276805</v>
      </c>
    </row>
    <row r="24" ht="21" customHeight="1" spans="1:8">
      <c r="A24" s="303" t="s">
        <v>92</v>
      </c>
      <c r="B24" s="310">
        <v>5650</v>
      </c>
      <c r="C24" s="305">
        <v>-3798.812808</v>
      </c>
      <c r="D24" s="311">
        <v>1851.187192</v>
      </c>
      <c r="E24" s="306">
        <v>32.764375079646</v>
      </c>
      <c r="F24" s="304">
        <v>9154</v>
      </c>
      <c r="G24" s="307">
        <v>-7302.812808</v>
      </c>
      <c r="H24" s="308">
        <v>-79.7772865195543</v>
      </c>
    </row>
    <row r="25" ht="21" customHeight="1" spans="1:8">
      <c r="A25" s="303" t="s">
        <v>93</v>
      </c>
      <c r="B25" s="310">
        <v>2959</v>
      </c>
      <c r="C25" s="305">
        <v>-617.695182</v>
      </c>
      <c r="D25" s="311">
        <v>2341.304818</v>
      </c>
      <c r="E25" s="306">
        <v>79.1248671172693</v>
      </c>
      <c r="F25" s="304">
        <v>3496</v>
      </c>
      <c r="G25" s="307">
        <v>-1154.695182</v>
      </c>
      <c r="H25" s="308">
        <v>-33.0290383867277</v>
      </c>
    </row>
    <row r="26" ht="21" customHeight="1" spans="1:8">
      <c r="A26" s="303" t="s">
        <v>94</v>
      </c>
      <c r="B26" s="310">
        <v>8840</v>
      </c>
      <c r="C26" s="305">
        <v>1298.881809</v>
      </c>
      <c r="D26" s="311">
        <v>10138.881809</v>
      </c>
      <c r="E26" s="306">
        <v>114.693233133484</v>
      </c>
      <c r="F26" s="304">
        <v>7041</v>
      </c>
      <c r="G26" s="307">
        <v>3097.881809</v>
      </c>
      <c r="H26" s="308">
        <v>43.9977532878853</v>
      </c>
    </row>
    <row r="27" ht="21" customHeight="1" spans="1:8">
      <c r="A27" s="303" t="s">
        <v>95</v>
      </c>
      <c r="B27" s="304">
        <v>4000</v>
      </c>
      <c r="C27" s="305">
        <v>-379.232494</v>
      </c>
      <c r="D27" s="311">
        <v>3620.767506</v>
      </c>
      <c r="E27" s="306">
        <v>90.51918765</v>
      </c>
      <c r="F27" s="304">
        <v>1238</v>
      </c>
      <c r="G27" s="307">
        <v>2382.767506</v>
      </c>
      <c r="H27" s="308">
        <v>192.469103877221</v>
      </c>
    </row>
    <row r="28" ht="21" customHeight="1" spans="1:8">
      <c r="A28" s="303" t="s">
        <v>96</v>
      </c>
      <c r="B28" s="304">
        <v>12366</v>
      </c>
      <c r="C28" s="305">
        <v>11176.897152</v>
      </c>
      <c r="D28" s="311">
        <v>23542.897152</v>
      </c>
      <c r="E28" s="306">
        <v>190.384094711305</v>
      </c>
      <c r="F28" s="304">
        <v>10771</v>
      </c>
      <c r="G28" s="307">
        <v>12771.897152</v>
      </c>
      <c r="H28" s="308">
        <v>118.57670738093</v>
      </c>
    </row>
    <row r="29" ht="21" customHeight="1" spans="1:8">
      <c r="A29" s="303" t="s">
        <v>97</v>
      </c>
      <c r="B29" s="304">
        <v>1500</v>
      </c>
      <c r="C29" s="305">
        <v>220.905509</v>
      </c>
      <c r="D29" s="311">
        <v>1720.905509</v>
      </c>
      <c r="E29" s="306">
        <v>114.727033933333</v>
      </c>
      <c r="F29" s="304">
        <v>1920</v>
      </c>
      <c r="G29" s="307">
        <v>-199.094491</v>
      </c>
      <c r="H29" s="308">
        <v>-10.3695047395833</v>
      </c>
    </row>
    <row r="30" ht="21" customHeight="1" spans="1:8">
      <c r="A30" s="303" t="s">
        <v>98</v>
      </c>
      <c r="B30" s="304">
        <v>220</v>
      </c>
      <c r="C30" s="305">
        <v>8.74223599999999</v>
      </c>
      <c r="D30" s="311">
        <v>228.742236</v>
      </c>
      <c r="E30" s="306">
        <v>103.973743636364</v>
      </c>
      <c r="F30" s="304">
        <v>425</v>
      </c>
      <c r="G30" s="307">
        <v>-196.257764</v>
      </c>
      <c r="H30" s="308">
        <v>-46.1782974117647</v>
      </c>
    </row>
    <row r="31" ht="21" customHeight="1" spans="1:8">
      <c r="A31" s="303" t="s">
        <v>99</v>
      </c>
      <c r="B31" s="304">
        <v>20</v>
      </c>
      <c r="C31" s="305">
        <v>22.561964</v>
      </c>
      <c r="D31" s="311">
        <v>42.561964</v>
      </c>
      <c r="E31" s="306">
        <v>212.80982</v>
      </c>
      <c r="F31" s="304">
        <v>109</v>
      </c>
      <c r="G31" s="307">
        <v>-66.438036</v>
      </c>
      <c r="H31" s="308">
        <v>-60.9523266055046</v>
      </c>
    </row>
    <row r="32" ht="21" customHeight="1" spans="1:8">
      <c r="A32" s="312" t="s">
        <v>100</v>
      </c>
      <c r="B32" s="296">
        <v>36538</v>
      </c>
      <c r="C32" s="297">
        <v>-5962.16889</v>
      </c>
      <c r="D32" s="297">
        <v>30575.83111</v>
      </c>
      <c r="E32" s="298">
        <v>83.6822790245772</v>
      </c>
      <c r="F32" s="297">
        <v>33152.757589</v>
      </c>
      <c r="G32" s="299">
        <v>-2576.926479</v>
      </c>
      <c r="H32" s="300">
        <v>-7.77288728420895</v>
      </c>
    </row>
    <row r="33" ht="21" customHeight="1" spans="1:8">
      <c r="A33" s="313" t="s">
        <v>101</v>
      </c>
      <c r="B33" s="307">
        <v>21528</v>
      </c>
      <c r="C33" s="305">
        <v>-4573.120337</v>
      </c>
      <c r="D33" s="304">
        <v>16954.879663</v>
      </c>
      <c r="E33" s="306">
        <v>78.7573377136752</v>
      </c>
      <c r="F33" s="304">
        <v>17448.486739</v>
      </c>
      <c r="G33" s="305">
        <v>-493.607076</v>
      </c>
      <c r="H33" s="308">
        <v>-2.82893917039071</v>
      </c>
    </row>
    <row r="34" ht="21" customHeight="1" spans="1:8">
      <c r="A34" s="314" t="s">
        <v>102</v>
      </c>
      <c r="B34" s="307">
        <v>10</v>
      </c>
      <c r="C34" s="305">
        <v>29.374235</v>
      </c>
      <c r="D34" s="304">
        <v>39.374235</v>
      </c>
      <c r="E34" s="306">
        <v>393.74235</v>
      </c>
      <c r="F34" s="304">
        <v>49.861665</v>
      </c>
      <c r="G34" s="305">
        <v>-10.48743</v>
      </c>
      <c r="H34" s="308">
        <v>-21.0330521453706</v>
      </c>
    </row>
    <row r="35" ht="21" customHeight="1" spans="1:8">
      <c r="A35" s="313" t="s">
        <v>103</v>
      </c>
      <c r="B35" s="307">
        <v>11700</v>
      </c>
      <c r="C35" s="305">
        <v>-1101.8434245</v>
      </c>
      <c r="D35" s="304">
        <v>10598.1565755</v>
      </c>
      <c r="E35" s="306">
        <v>90.5825348333333</v>
      </c>
      <c r="F35" s="304">
        <v>11808.833547</v>
      </c>
      <c r="G35" s="305">
        <v>-1210.6769715</v>
      </c>
      <c r="H35" s="308">
        <v>-10.2522994051988</v>
      </c>
    </row>
    <row r="36" ht="21" customHeight="1" spans="1:8">
      <c r="A36" s="313" t="s">
        <v>104</v>
      </c>
      <c r="B36" s="307">
        <v>2400</v>
      </c>
      <c r="C36" s="305">
        <v>-220.8068325</v>
      </c>
      <c r="D36" s="304">
        <v>2179.1931675</v>
      </c>
      <c r="E36" s="306">
        <v>90.7997153125</v>
      </c>
      <c r="F36" s="304">
        <v>2920.372575</v>
      </c>
      <c r="G36" s="305">
        <v>-741.1794075</v>
      </c>
      <c r="H36" s="308">
        <v>-25.3796181297176</v>
      </c>
    </row>
    <row r="37" ht="21" customHeight="1" spans="1:8">
      <c r="A37" s="315" t="s">
        <v>105</v>
      </c>
      <c r="B37" s="307">
        <v>900</v>
      </c>
      <c r="C37" s="305">
        <v>-95.772531</v>
      </c>
      <c r="D37" s="304">
        <v>804.227469</v>
      </c>
      <c r="E37" s="306">
        <v>89.3586076666667</v>
      </c>
      <c r="F37" s="304">
        <v>925.203063</v>
      </c>
      <c r="G37" s="305">
        <v>-120.975594</v>
      </c>
      <c r="H37" s="308">
        <v>-13.0755721460468</v>
      </c>
    </row>
    <row r="38" ht="21" customHeight="1" spans="1:8">
      <c r="A38" s="316" t="s">
        <v>106</v>
      </c>
      <c r="B38" s="296">
        <v>122012</v>
      </c>
      <c r="C38" s="297">
        <v>6066.241703</v>
      </c>
      <c r="D38" s="296">
        <v>128078.241703</v>
      </c>
      <c r="E38" s="298">
        <v>104.971840231289</v>
      </c>
      <c r="F38" s="297">
        <v>113193.757589</v>
      </c>
      <c r="G38" s="299">
        <v>14884.484114</v>
      </c>
      <c r="H38" s="300">
        <v>13.1495626888231</v>
      </c>
    </row>
    <row r="39" ht="21" customHeight="1" spans="1:8">
      <c r="A39" s="303" t="s">
        <v>107</v>
      </c>
      <c r="B39" s="304">
        <v>86457</v>
      </c>
      <c r="C39" s="305">
        <v>-1866.006483</v>
      </c>
      <c r="D39" s="305">
        <v>84590.993517</v>
      </c>
      <c r="E39" s="306">
        <v>97.8416941566328</v>
      </c>
      <c r="F39" s="305">
        <v>79039.757589</v>
      </c>
      <c r="G39" s="317">
        <v>5551.23592800001</v>
      </c>
      <c r="H39" s="308">
        <v>7.02334634787971</v>
      </c>
    </row>
    <row r="40" ht="21" customHeight="1" spans="1:8">
      <c r="A40" s="303" t="s">
        <v>108</v>
      </c>
      <c r="B40" s="304">
        <v>35555</v>
      </c>
      <c r="C40" s="305">
        <v>7932.248186</v>
      </c>
      <c r="D40" s="305">
        <v>43487.248186</v>
      </c>
      <c r="E40" s="306">
        <v>122.309796613697</v>
      </c>
      <c r="F40" s="305">
        <v>34154</v>
      </c>
      <c r="G40" s="317">
        <v>9333.248186</v>
      </c>
      <c r="H40" s="308">
        <v>27.3269549276805</v>
      </c>
    </row>
  </sheetData>
  <mergeCells count="9"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590277777777778" right="0.590277777777778" top="0.747916666666667" bottom="0.747916666666667" header="0.507638888888889" footer="0.507638888888889"/>
  <pageSetup paperSize="9" scale="87" firstPageNumber="13" orientation="portrait" useFirstPageNumber="1" horizontalDpi="600"/>
  <headerFooter>
    <oddFooter>&amp;C-&amp;P--</oddFooter>
  </headerFooter>
  <rowBreaks count="1" manualBreakCount="1">
    <brk id="40" max="25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8"/>
  <sheetViews>
    <sheetView view="pageBreakPreview" zoomScale="90" zoomScaleNormal="90" workbookViewId="0">
      <pane xSplit="3" ySplit="7" topLeftCell="D12" activePane="bottomRight" state="frozen"/>
      <selection/>
      <selection pane="topRight"/>
      <selection pane="bottomLeft"/>
      <selection pane="bottomRight" activeCell="B12" sqref="B12"/>
    </sheetView>
  </sheetViews>
  <sheetFormatPr defaultColWidth="8.89166666666667" defaultRowHeight="13.5"/>
  <cols>
    <col min="1" max="1" width="7.71666666666667" style="241" customWidth="1"/>
    <col min="2" max="2" width="22.3666666666667" style="241" customWidth="1"/>
    <col min="3" max="9" width="10" style="241" customWidth="1"/>
    <col min="10" max="23" width="10" style="242" customWidth="1"/>
    <col min="24" max="16384" width="8.89166666666667" style="242"/>
  </cols>
  <sheetData>
    <row r="1" ht="20.25" spans="1:23">
      <c r="A1" s="2" t="s">
        <v>109</v>
      </c>
    </row>
    <row r="2" ht="25" customHeight="1" spans="1:23">
      <c r="A2" s="243" t="s">
        <v>110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</row>
    <row r="3" ht="22" customHeight="1" spans="1:23">
      <c r="W3" s="244" t="s">
        <v>2</v>
      </c>
    </row>
    <row r="4" ht="22" customHeight="1" spans="1:23">
      <c r="A4" s="245" t="s">
        <v>111</v>
      </c>
      <c r="B4" s="245" t="s">
        <v>112</v>
      </c>
      <c r="C4" s="246" t="s">
        <v>113</v>
      </c>
      <c r="D4" s="247"/>
      <c r="E4" s="247"/>
      <c r="F4" s="247"/>
      <c r="G4" s="247"/>
      <c r="H4" s="247"/>
      <c r="I4" s="248"/>
      <c r="J4" s="246" t="s">
        <v>114</v>
      </c>
      <c r="K4" s="247"/>
      <c r="L4" s="247"/>
      <c r="M4" s="247"/>
      <c r="N4" s="247"/>
      <c r="O4" s="247"/>
      <c r="P4" s="248"/>
      <c r="Q4" s="246" t="s">
        <v>6</v>
      </c>
      <c r="R4" s="247"/>
      <c r="S4" s="247"/>
      <c r="T4" s="247"/>
      <c r="U4" s="247"/>
      <c r="V4" s="247"/>
      <c r="W4" s="248"/>
    </row>
    <row r="5" ht="22" customHeight="1" spans="1:23">
      <c r="A5" s="249"/>
      <c r="B5" s="249"/>
      <c r="C5" s="250" t="s">
        <v>115</v>
      </c>
      <c r="D5" s="251" t="s">
        <v>116</v>
      </c>
      <c r="E5" s="251"/>
      <c r="F5" s="251"/>
      <c r="G5" s="251"/>
      <c r="H5" s="251"/>
      <c r="I5" s="251" t="s">
        <v>117</v>
      </c>
      <c r="J5" s="250" t="s">
        <v>115</v>
      </c>
      <c r="K5" s="251" t="s">
        <v>116</v>
      </c>
      <c r="L5" s="251"/>
      <c r="M5" s="251"/>
      <c r="N5" s="251"/>
      <c r="O5" s="251"/>
      <c r="P5" s="251" t="s">
        <v>117</v>
      </c>
      <c r="Q5" s="250" t="s">
        <v>115</v>
      </c>
      <c r="R5" s="251" t="s">
        <v>116</v>
      </c>
      <c r="S5" s="251"/>
      <c r="T5" s="251"/>
      <c r="U5" s="251"/>
      <c r="V5" s="251"/>
      <c r="W5" s="251" t="s">
        <v>117</v>
      </c>
    </row>
    <row r="6" ht="21" customHeight="1" spans="1:23">
      <c r="A6" s="249"/>
      <c r="B6" s="249"/>
      <c r="C6" s="250"/>
      <c r="D6" s="250" t="s">
        <v>118</v>
      </c>
      <c r="E6" s="251" t="s">
        <v>119</v>
      </c>
      <c r="F6" s="251"/>
      <c r="G6" s="251"/>
      <c r="H6" s="251" t="s">
        <v>120</v>
      </c>
      <c r="I6" s="251"/>
      <c r="J6" s="250"/>
      <c r="K6" s="250" t="s">
        <v>118</v>
      </c>
      <c r="L6" s="251" t="s">
        <v>119</v>
      </c>
      <c r="M6" s="251"/>
      <c r="N6" s="251"/>
      <c r="O6" s="251" t="s">
        <v>120</v>
      </c>
      <c r="P6" s="251"/>
      <c r="Q6" s="250"/>
      <c r="R6" s="250" t="s">
        <v>118</v>
      </c>
      <c r="S6" s="251" t="s">
        <v>119</v>
      </c>
      <c r="T6" s="251"/>
      <c r="U6" s="251"/>
      <c r="V6" s="251" t="s">
        <v>120</v>
      </c>
      <c r="W6" s="251"/>
    </row>
    <row r="7" ht="30" customHeight="1" spans="1:23">
      <c r="A7" s="252"/>
      <c r="B7" s="252"/>
      <c r="C7" s="250"/>
      <c r="D7" s="250"/>
      <c r="E7" s="250" t="s">
        <v>121</v>
      </c>
      <c r="F7" s="251" t="s">
        <v>122</v>
      </c>
      <c r="G7" s="251" t="s">
        <v>123</v>
      </c>
      <c r="H7" s="253"/>
      <c r="I7" s="251"/>
      <c r="J7" s="250"/>
      <c r="K7" s="250"/>
      <c r="L7" s="250" t="s">
        <v>121</v>
      </c>
      <c r="M7" s="251" t="s">
        <v>122</v>
      </c>
      <c r="N7" s="251" t="s">
        <v>123</v>
      </c>
      <c r="O7" s="253"/>
      <c r="P7" s="251"/>
      <c r="Q7" s="250"/>
      <c r="R7" s="250"/>
      <c r="S7" s="250" t="s">
        <v>121</v>
      </c>
      <c r="T7" s="251" t="s">
        <v>122</v>
      </c>
      <c r="U7" s="251" t="s">
        <v>123</v>
      </c>
      <c r="V7" s="253"/>
      <c r="W7" s="251"/>
    </row>
    <row r="8" ht="25" customHeight="1" spans="1:23">
      <c r="A8" s="254">
        <v>201</v>
      </c>
      <c r="B8" s="255" t="s">
        <v>124</v>
      </c>
      <c r="C8" s="256">
        <v>53718.7293409143</v>
      </c>
      <c r="D8" s="126">
        <v>50709.2293409143</v>
      </c>
      <c r="E8" s="126">
        <v>33584.9973409143</v>
      </c>
      <c r="F8" s="126">
        <v>32560.4195409143</v>
      </c>
      <c r="G8" s="126">
        <v>1024.5778</v>
      </c>
      <c r="H8" s="126">
        <v>17124.232</v>
      </c>
      <c r="I8" s="126">
        <v>3009.5</v>
      </c>
      <c r="J8" s="256">
        <v>-18930.9873540988</v>
      </c>
      <c r="K8" s="126">
        <v>-15921.4873540988</v>
      </c>
      <c r="L8" s="126">
        <v>-4587.02154509876</v>
      </c>
      <c r="M8" s="126">
        <v>-4641.59374509876</v>
      </c>
      <c r="N8" s="126">
        <v>54.5722000000001</v>
      </c>
      <c r="O8" s="126">
        <v>-11334.465809</v>
      </c>
      <c r="P8" s="126">
        <v>-3009.5</v>
      </c>
      <c r="Q8" s="256">
        <v>34787.7419868155</v>
      </c>
      <c r="R8" s="126">
        <v>34787.7419868155</v>
      </c>
      <c r="S8" s="126">
        <v>28997.9757958155</v>
      </c>
      <c r="T8" s="257">
        <v>27918.8257958155</v>
      </c>
      <c r="U8" s="257">
        <v>1079.15</v>
      </c>
      <c r="V8" s="258">
        <v>5789.766191</v>
      </c>
      <c r="W8" s="126">
        <v>0</v>
      </c>
    </row>
    <row r="9" ht="25" customHeight="1" spans="1:23">
      <c r="A9" s="254">
        <v>203</v>
      </c>
      <c r="B9" s="259" t="s">
        <v>125</v>
      </c>
      <c r="C9" s="256">
        <v>0</v>
      </c>
      <c r="D9" s="126">
        <v>0</v>
      </c>
      <c r="E9" s="126">
        <v>0</v>
      </c>
      <c r="F9" s="126"/>
      <c r="G9" s="126"/>
      <c r="H9" s="126"/>
      <c r="I9" s="126"/>
      <c r="J9" s="256">
        <v>0</v>
      </c>
      <c r="K9" s="126">
        <v>0</v>
      </c>
      <c r="L9" s="126">
        <v>0</v>
      </c>
      <c r="M9" s="126">
        <v>0</v>
      </c>
      <c r="N9" s="126">
        <v>0</v>
      </c>
      <c r="O9" s="126">
        <v>0</v>
      </c>
      <c r="P9" s="126">
        <v>0</v>
      </c>
      <c r="Q9" s="256">
        <v>0</v>
      </c>
      <c r="R9" s="126">
        <v>0</v>
      </c>
      <c r="S9" s="126">
        <v>0</v>
      </c>
      <c r="T9" s="257"/>
      <c r="U9" s="257"/>
      <c r="V9" s="258"/>
      <c r="W9" s="126">
        <v>0</v>
      </c>
    </row>
    <row r="10" ht="25" customHeight="1" spans="1:23">
      <c r="A10" s="214">
        <v>204</v>
      </c>
      <c r="B10" s="255" t="s">
        <v>126</v>
      </c>
      <c r="C10" s="256">
        <v>15132.8261914286</v>
      </c>
      <c r="D10" s="126">
        <v>14522.8261914286</v>
      </c>
      <c r="E10" s="126">
        <v>9123.12819142857</v>
      </c>
      <c r="F10" s="126">
        <v>8831.24119142857</v>
      </c>
      <c r="G10" s="126">
        <v>291.887</v>
      </c>
      <c r="H10" s="126">
        <v>5399.698</v>
      </c>
      <c r="I10" s="126">
        <v>610</v>
      </c>
      <c r="J10" s="256">
        <v>-3380.6974340277</v>
      </c>
      <c r="K10" s="126">
        <v>-3170.6974340277</v>
      </c>
      <c r="L10" s="126">
        <v>586.524438972296</v>
      </c>
      <c r="M10" s="126">
        <v>532.103838972296</v>
      </c>
      <c r="N10" s="126">
        <v>54.4206</v>
      </c>
      <c r="O10" s="126">
        <v>-3757.221873</v>
      </c>
      <c r="P10" s="126">
        <v>-210</v>
      </c>
      <c r="Q10" s="256">
        <v>11752.1287574009</v>
      </c>
      <c r="R10" s="126">
        <v>11352.1287574009</v>
      </c>
      <c r="S10" s="126">
        <v>9709.65263040087</v>
      </c>
      <c r="T10" s="257">
        <v>9363.34503040087</v>
      </c>
      <c r="U10" s="257">
        <v>346.3076</v>
      </c>
      <c r="V10" s="258">
        <v>1642.476127</v>
      </c>
      <c r="W10" s="126">
        <v>400</v>
      </c>
    </row>
    <row r="11" ht="25" customHeight="1" spans="1:23">
      <c r="A11" s="214">
        <v>205</v>
      </c>
      <c r="B11" s="255" t="s">
        <v>127</v>
      </c>
      <c r="C11" s="256">
        <v>71950.4987746286</v>
      </c>
      <c r="D11" s="126">
        <v>70349.9387746286</v>
      </c>
      <c r="E11" s="126">
        <v>66087.9857746286</v>
      </c>
      <c r="F11" s="126">
        <v>63854.6817746286</v>
      </c>
      <c r="G11" s="126">
        <v>2233.304</v>
      </c>
      <c r="H11" s="126">
        <v>4261.953</v>
      </c>
      <c r="I11" s="126">
        <v>1600.56</v>
      </c>
      <c r="J11" s="256">
        <v>3601.66514316101</v>
      </c>
      <c r="K11" s="126">
        <v>2884.80514316101</v>
      </c>
      <c r="L11" s="126">
        <v>2652.59867516101</v>
      </c>
      <c r="M11" s="126">
        <v>2474.29727516101</v>
      </c>
      <c r="N11" s="126">
        <v>178.301399999999</v>
      </c>
      <c r="O11" s="126">
        <v>232.206467999999</v>
      </c>
      <c r="P11" s="126">
        <v>716.860000000001</v>
      </c>
      <c r="Q11" s="256">
        <v>75552.1639177896</v>
      </c>
      <c r="R11" s="126">
        <v>73234.7439177896</v>
      </c>
      <c r="S11" s="126">
        <v>68740.5844497896</v>
      </c>
      <c r="T11" s="257">
        <v>66328.9790497896</v>
      </c>
      <c r="U11" s="257">
        <v>2411.6054</v>
      </c>
      <c r="V11" s="258">
        <v>4494.159468</v>
      </c>
      <c r="W11" s="126">
        <v>2317.42</v>
      </c>
    </row>
    <row r="12" ht="25" customHeight="1" spans="1:23">
      <c r="A12" s="214">
        <v>206</v>
      </c>
      <c r="B12" s="255" t="s">
        <v>128</v>
      </c>
      <c r="C12" s="256">
        <v>7045.06270857143</v>
      </c>
      <c r="D12" s="126">
        <v>945.062708571429</v>
      </c>
      <c r="E12" s="126">
        <v>828.922708571429</v>
      </c>
      <c r="F12" s="126">
        <v>768.292708571429</v>
      </c>
      <c r="G12" s="126">
        <v>60.63</v>
      </c>
      <c r="H12" s="126">
        <v>116.14</v>
      </c>
      <c r="I12" s="126">
        <v>6100</v>
      </c>
      <c r="J12" s="256">
        <v>-2230.99036821558</v>
      </c>
      <c r="K12" s="126">
        <v>80.8096317844156</v>
      </c>
      <c r="L12" s="126">
        <v>40.8922077844157</v>
      </c>
      <c r="M12" s="126">
        <v>37.0062577844157</v>
      </c>
      <c r="N12" s="126">
        <v>3.88595</v>
      </c>
      <c r="O12" s="126">
        <v>39.917424</v>
      </c>
      <c r="P12" s="126">
        <v>-2311.8</v>
      </c>
      <c r="Q12" s="256">
        <v>4814.07234035584</v>
      </c>
      <c r="R12" s="126">
        <v>1025.87234035584</v>
      </c>
      <c r="S12" s="126">
        <v>869.814916355845</v>
      </c>
      <c r="T12" s="257">
        <v>805.298966355845</v>
      </c>
      <c r="U12" s="257">
        <v>64.51595</v>
      </c>
      <c r="V12" s="258">
        <v>156.057424</v>
      </c>
      <c r="W12" s="126">
        <v>3788.2</v>
      </c>
    </row>
    <row r="13" ht="25" customHeight="1" spans="1:23">
      <c r="A13" s="214">
        <v>207</v>
      </c>
      <c r="B13" s="255" t="s">
        <v>129</v>
      </c>
      <c r="C13" s="256">
        <v>2801.57391885714</v>
      </c>
      <c r="D13" s="126">
        <v>2776.57391885714</v>
      </c>
      <c r="E13" s="126">
        <v>2020.13391885714</v>
      </c>
      <c r="F13" s="126">
        <v>1980.88391885714</v>
      </c>
      <c r="G13" s="126">
        <v>39.25</v>
      </c>
      <c r="H13" s="126">
        <v>756.44</v>
      </c>
      <c r="I13" s="126">
        <v>25</v>
      </c>
      <c r="J13" s="256">
        <v>510.085651501305</v>
      </c>
      <c r="K13" s="126">
        <v>215.085651501305</v>
      </c>
      <c r="L13" s="126">
        <v>209.206122501306</v>
      </c>
      <c r="M13" s="126">
        <v>203.399322501306</v>
      </c>
      <c r="N13" s="126">
        <v>5.8068</v>
      </c>
      <c r="O13" s="126">
        <v>5.87952899999993</v>
      </c>
      <c r="P13" s="126">
        <v>295</v>
      </c>
      <c r="Q13" s="256">
        <v>3311.65957035845</v>
      </c>
      <c r="R13" s="126">
        <v>2991.65957035845</v>
      </c>
      <c r="S13" s="126">
        <v>2229.34004135845</v>
      </c>
      <c r="T13" s="257">
        <v>2184.28324135845</v>
      </c>
      <c r="U13" s="257">
        <v>45.0568</v>
      </c>
      <c r="V13" s="258">
        <v>762.319529</v>
      </c>
      <c r="W13" s="126">
        <v>320</v>
      </c>
    </row>
    <row r="14" ht="25" customHeight="1" spans="1:23">
      <c r="A14" s="214">
        <v>208</v>
      </c>
      <c r="B14" s="255" t="s">
        <v>130</v>
      </c>
      <c r="C14" s="256">
        <v>28125.3626294629</v>
      </c>
      <c r="D14" s="126">
        <v>10053.1026294629</v>
      </c>
      <c r="E14" s="126">
        <v>9180.30262946286</v>
      </c>
      <c r="F14" s="126">
        <v>4758.00662946286</v>
      </c>
      <c r="G14" s="126">
        <v>4422.296</v>
      </c>
      <c r="H14" s="126">
        <v>872.8</v>
      </c>
      <c r="I14" s="126">
        <v>18072.26</v>
      </c>
      <c r="J14" s="256">
        <v>2431.80284802285</v>
      </c>
      <c r="K14" s="126">
        <v>-137.147151977146</v>
      </c>
      <c r="L14" s="126">
        <v>-219.363639977146</v>
      </c>
      <c r="M14" s="126">
        <v>52.8850600228543</v>
      </c>
      <c r="N14" s="126">
        <v>-272.2487</v>
      </c>
      <c r="O14" s="126">
        <v>82.216488</v>
      </c>
      <c r="P14" s="126">
        <v>2568.95</v>
      </c>
      <c r="Q14" s="256">
        <v>30557.1654774857</v>
      </c>
      <c r="R14" s="126">
        <v>9915.95547748571</v>
      </c>
      <c r="S14" s="126">
        <v>8960.93898948571</v>
      </c>
      <c r="T14" s="257">
        <v>4810.89168948571</v>
      </c>
      <c r="U14" s="257">
        <v>4150.0473</v>
      </c>
      <c r="V14" s="258">
        <v>955.016488</v>
      </c>
      <c r="W14" s="126">
        <v>20641.21</v>
      </c>
    </row>
    <row r="15" ht="25" customHeight="1" spans="1:23">
      <c r="A15" s="214">
        <v>210</v>
      </c>
      <c r="B15" s="255" t="s">
        <v>131</v>
      </c>
      <c r="C15" s="256">
        <v>12262.7472104457</v>
      </c>
      <c r="D15" s="126">
        <v>7941.64721044571</v>
      </c>
      <c r="E15" s="126">
        <v>7250.49721044571</v>
      </c>
      <c r="F15" s="126">
        <v>7101.99321044571</v>
      </c>
      <c r="G15" s="126">
        <v>148.504</v>
      </c>
      <c r="H15" s="126">
        <v>691.15</v>
      </c>
      <c r="I15" s="126">
        <v>4321.1</v>
      </c>
      <c r="J15" s="256">
        <v>-9.02485428570833</v>
      </c>
      <c r="K15" s="126">
        <v>802.683945714292</v>
      </c>
      <c r="L15" s="126">
        <v>762.529118714292</v>
      </c>
      <c r="M15" s="126">
        <v>654.636118714292</v>
      </c>
      <c r="N15" s="126">
        <v>107.893</v>
      </c>
      <c r="O15" s="126">
        <v>40.154827</v>
      </c>
      <c r="P15" s="126">
        <v>-811.7088</v>
      </c>
      <c r="Q15" s="256">
        <v>12253.72235616</v>
      </c>
      <c r="R15" s="126">
        <v>8744.33115616</v>
      </c>
      <c r="S15" s="126">
        <v>8013.02632916</v>
      </c>
      <c r="T15" s="257">
        <v>7756.62932916</v>
      </c>
      <c r="U15" s="257">
        <v>256.397</v>
      </c>
      <c r="V15" s="258">
        <v>731.304827</v>
      </c>
      <c r="W15" s="126">
        <v>3509.3912</v>
      </c>
    </row>
    <row r="16" ht="25" customHeight="1" spans="1:23">
      <c r="A16" s="214">
        <v>211</v>
      </c>
      <c r="B16" s="255" t="s">
        <v>132</v>
      </c>
      <c r="C16" s="256">
        <v>7154.65</v>
      </c>
      <c r="D16" s="126">
        <v>10</v>
      </c>
      <c r="E16" s="126">
        <v>0</v>
      </c>
      <c r="F16" s="126"/>
      <c r="G16" s="126"/>
      <c r="H16" s="126">
        <v>10</v>
      </c>
      <c r="I16" s="126">
        <v>7144.65</v>
      </c>
      <c r="J16" s="256">
        <v>478.835935000001</v>
      </c>
      <c r="K16" s="126">
        <v>64.83</v>
      </c>
      <c r="L16" s="126">
        <v>0</v>
      </c>
      <c r="M16" s="126">
        <v>0</v>
      </c>
      <c r="N16" s="126">
        <v>0</v>
      </c>
      <c r="O16" s="126">
        <v>64.83</v>
      </c>
      <c r="P16" s="126">
        <v>414.005935000001</v>
      </c>
      <c r="Q16" s="256">
        <v>7633.485935</v>
      </c>
      <c r="R16" s="126">
        <v>74.83</v>
      </c>
      <c r="S16" s="126">
        <v>0</v>
      </c>
      <c r="T16" s="257"/>
      <c r="U16" s="257"/>
      <c r="V16" s="258">
        <v>74.83</v>
      </c>
      <c r="W16" s="126">
        <v>7558.655935</v>
      </c>
    </row>
    <row r="17" ht="25" customHeight="1" spans="1:23">
      <c r="A17" s="214">
        <v>212</v>
      </c>
      <c r="B17" s="255" t="s">
        <v>133</v>
      </c>
      <c r="C17" s="256">
        <v>7445.28782661714</v>
      </c>
      <c r="D17" s="126">
        <v>3390.90782661714</v>
      </c>
      <c r="E17" s="126">
        <v>3063.63982661714</v>
      </c>
      <c r="F17" s="126">
        <v>3021.29982661714</v>
      </c>
      <c r="G17" s="126">
        <v>42.34</v>
      </c>
      <c r="H17" s="126">
        <v>327.268</v>
      </c>
      <c r="I17" s="126">
        <v>4054.38</v>
      </c>
      <c r="J17" s="256">
        <v>12847.5485246</v>
      </c>
      <c r="K17" s="126">
        <v>678.9717546</v>
      </c>
      <c r="L17" s="126">
        <v>223.5764536</v>
      </c>
      <c r="M17" s="126">
        <v>222.6944536</v>
      </c>
      <c r="N17" s="126">
        <v>0.881999999999998</v>
      </c>
      <c r="O17" s="126">
        <v>455.395301</v>
      </c>
      <c r="P17" s="126">
        <v>12168.57677</v>
      </c>
      <c r="Q17" s="256">
        <v>20292.8363512171</v>
      </c>
      <c r="R17" s="126">
        <v>4069.87958121714</v>
      </c>
      <c r="S17" s="126">
        <v>3287.21628021714</v>
      </c>
      <c r="T17" s="257">
        <v>3243.99428021714</v>
      </c>
      <c r="U17" s="257">
        <v>43.222</v>
      </c>
      <c r="V17" s="258">
        <v>782.663301</v>
      </c>
      <c r="W17" s="126">
        <v>16222.95677</v>
      </c>
    </row>
    <row r="18" ht="25" customHeight="1" spans="1:23">
      <c r="A18" s="214">
        <v>213</v>
      </c>
      <c r="B18" s="255" t="s">
        <v>134</v>
      </c>
      <c r="C18" s="256">
        <v>15052.5086377714</v>
      </c>
      <c r="D18" s="126">
        <v>10802.9466377714</v>
      </c>
      <c r="E18" s="126">
        <v>9504.35263777143</v>
      </c>
      <c r="F18" s="126">
        <v>5158.23263777143</v>
      </c>
      <c r="G18" s="126">
        <v>4346.12</v>
      </c>
      <c r="H18" s="126">
        <v>1298.594</v>
      </c>
      <c r="I18" s="126">
        <v>4249.562</v>
      </c>
      <c r="J18" s="256">
        <v>23415.6422255714</v>
      </c>
      <c r="K18" s="126">
        <v>1681.23273657143</v>
      </c>
      <c r="L18" s="126">
        <v>940.088076571429</v>
      </c>
      <c r="M18" s="126">
        <v>465.398821571429</v>
      </c>
      <c r="N18" s="126">
        <v>474.689255</v>
      </c>
      <c r="O18" s="126">
        <v>741.14466</v>
      </c>
      <c r="P18" s="126">
        <v>21734.409489</v>
      </c>
      <c r="Q18" s="256">
        <v>38468.1508633429</v>
      </c>
      <c r="R18" s="126">
        <v>12484.1793743429</v>
      </c>
      <c r="S18" s="126">
        <v>10444.4407143429</v>
      </c>
      <c r="T18" s="257">
        <v>5623.63145934286</v>
      </c>
      <c r="U18" s="257">
        <v>4820.809255</v>
      </c>
      <c r="V18" s="258">
        <v>2039.73866</v>
      </c>
      <c r="W18" s="126">
        <v>25983.971489</v>
      </c>
    </row>
    <row r="19" ht="25" customHeight="1" spans="1:23">
      <c r="A19" s="214">
        <v>214</v>
      </c>
      <c r="B19" s="255" t="s">
        <v>135</v>
      </c>
      <c r="C19" s="256">
        <v>4379.34520571429</v>
      </c>
      <c r="D19" s="126">
        <v>1091.80520571429</v>
      </c>
      <c r="E19" s="126">
        <v>999.625205714286</v>
      </c>
      <c r="F19" s="126">
        <v>965.855205714286</v>
      </c>
      <c r="G19" s="126">
        <v>33.77</v>
      </c>
      <c r="H19" s="126">
        <v>92.18</v>
      </c>
      <c r="I19" s="126">
        <v>3287.54</v>
      </c>
      <c r="J19" s="256">
        <v>4080.71441583117</v>
      </c>
      <c r="K19" s="126">
        <v>412.659515831169</v>
      </c>
      <c r="L19" s="126">
        <v>189.723336831169</v>
      </c>
      <c r="M19" s="126">
        <v>187.974636831169</v>
      </c>
      <c r="N19" s="126">
        <v>1.74869999999999</v>
      </c>
      <c r="O19" s="126">
        <v>222.936179</v>
      </c>
      <c r="P19" s="126">
        <v>3668.0549</v>
      </c>
      <c r="Q19" s="256">
        <v>8460.05962154545</v>
      </c>
      <c r="R19" s="126">
        <v>1504.46472154545</v>
      </c>
      <c r="S19" s="126">
        <v>1189.34854254545</v>
      </c>
      <c r="T19" s="257">
        <v>1153.82984254545</v>
      </c>
      <c r="U19" s="257">
        <v>35.5187</v>
      </c>
      <c r="V19" s="258">
        <v>315.116179</v>
      </c>
      <c r="W19" s="126">
        <v>6955.5949</v>
      </c>
    </row>
    <row r="20" ht="25" customHeight="1" spans="1:23">
      <c r="A20" s="214">
        <v>215</v>
      </c>
      <c r="B20" s="255" t="s">
        <v>136</v>
      </c>
      <c r="C20" s="256">
        <v>9349.81</v>
      </c>
      <c r="D20" s="126">
        <v>0</v>
      </c>
      <c r="E20" s="126">
        <v>0</v>
      </c>
      <c r="G20" s="126"/>
      <c r="H20" s="126"/>
      <c r="I20" s="126">
        <v>9349.81</v>
      </c>
      <c r="J20" s="256">
        <v>-9349.81</v>
      </c>
      <c r="K20" s="126">
        <v>0</v>
      </c>
      <c r="L20" s="126">
        <v>0</v>
      </c>
      <c r="M20" s="126">
        <v>0</v>
      </c>
      <c r="N20" s="126">
        <v>0</v>
      </c>
      <c r="O20" s="126">
        <v>0</v>
      </c>
      <c r="P20" s="126">
        <v>-9349.81</v>
      </c>
      <c r="Q20" s="256">
        <v>0</v>
      </c>
      <c r="R20" s="126">
        <v>0</v>
      </c>
      <c r="S20" s="126">
        <v>0</v>
      </c>
      <c r="T20" s="257"/>
      <c r="U20" s="257"/>
      <c r="V20" s="258"/>
      <c r="W20" s="126">
        <v>0</v>
      </c>
    </row>
    <row r="21" ht="25" customHeight="1" spans="1:23">
      <c r="A21" s="214">
        <v>216</v>
      </c>
      <c r="B21" s="255" t="s">
        <v>137</v>
      </c>
      <c r="C21" s="256">
        <v>257.853965714286</v>
      </c>
      <c r="D21" s="126">
        <v>247.853965714286</v>
      </c>
      <c r="E21" s="126">
        <v>230.763965714286</v>
      </c>
      <c r="F21" s="126">
        <v>210.003965714286</v>
      </c>
      <c r="G21" s="126">
        <v>20.76</v>
      </c>
      <c r="H21" s="126">
        <v>17.09</v>
      </c>
      <c r="I21" s="126">
        <v>10</v>
      </c>
      <c r="J21" s="256">
        <v>24.3662446857144</v>
      </c>
      <c r="K21" s="126">
        <v>24.3662446857144</v>
      </c>
      <c r="L21" s="126">
        <v>22.0262446857144</v>
      </c>
      <c r="M21" s="126">
        <v>16.4572446857144</v>
      </c>
      <c r="N21" s="126">
        <v>5.569</v>
      </c>
      <c r="O21" s="126">
        <v>2.34</v>
      </c>
      <c r="P21" s="126">
        <v>0</v>
      </c>
      <c r="Q21" s="256">
        <v>282.2202104</v>
      </c>
      <c r="R21" s="126">
        <v>272.2202104</v>
      </c>
      <c r="S21" s="126">
        <v>252.7902104</v>
      </c>
      <c r="T21" s="257">
        <v>226.4612104</v>
      </c>
      <c r="U21" s="257">
        <v>26.329</v>
      </c>
      <c r="V21" s="258">
        <v>19.43</v>
      </c>
      <c r="W21" s="126">
        <v>10</v>
      </c>
    </row>
    <row r="22" ht="25" customHeight="1" spans="1:23">
      <c r="A22" s="214">
        <v>217</v>
      </c>
      <c r="B22" s="255" t="s">
        <v>138</v>
      </c>
      <c r="C22" s="256">
        <v>0</v>
      </c>
      <c r="D22" s="126">
        <v>0</v>
      </c>
      <c r="E22" s="126">
        <v>0</v>
      </c>
      <c r="F22" s="126"/>
      <c r="G22" s="126"/>
      <c r="H22" s="126"/>
      <c r="I22" s="126"/>
      <c r="J22" s="256">
        <v>0</v>
      </c>
      <c r="K22" s="126">
        <v>0</v>
      </c>
      <c r="L22" s="126">
        <v>0</v>
      </c>
      <c r="M22" s="126">
        <v>0</v>
      </c>
      <c r="N22" s="126">
        <v>0</v>
      </c>
      <c r="O22" s="126">
        <v>0</v>
      </c>
      <c r="P22" s="126">
        <v>0</v>
      </c>
      <c r="Q22" s="256">
        <v>0</v>
      </c>
      <c r="R22" s="126">
        <v>0</v>
      </c>
      <c r="S22" s="126">
        <v>0</v>
      </c>
      <c r="T22" s="257"/>
      <c r="U22" s="257"/>
      <c r="V22" s="258"/>
      <c r="W22" s="126"/>
    </row>
    <row r="23" ht="25" customHeight="1" spans="1:23">
      <c r="A23" s="214">
        <v>220</v>
      </c>
      <c r="B23" s="255" t="s">
        <v>139</v>
      </c>
      <c r="C23" s="256">
        <v>3892.93846403429</v>
      </c>
      <c r="D23" s="126">
        <v>3142.93846403429</v>
      </c>
      <c r="E23" s="126">
        <v>1991.55046403429</v>
      </c>
      <c r="F23" s="126">
        <v>1959.67046403429</v>
      </c>
      <c r="G23" s="126">
        <v>31.88</v>
      </c>
      <c r="H23" s="126">
        <v>1151.388</v>
      </c>
      <c r="I23" s="126">
        <v>750</v>
      </c>
      <c r="J23" s="256">
        <v>9.08871771428102</v>
      </c>
      <c r="K23" s="126">
        <v>389.088717714281</v>
      </c>
      <c r="L23" s="126">
        <v>138.053830714281</v>
      </c>
      <c r="M23" s="126">
        <v>127.568330714281</v>
      </c>
      <c r="N23" s="126">
        <v>10.4855</v>
      </c>
      <c r="O23" s="126">
        <v>251.034887</v>
      </c>
      <c r="P23" s="126">
        <v>-380</v>
      </c>
      <c r="Q23" s="256">
        <v>3902.02718174857</v>
      </c>
      <c r="R23" s="126">
        <v>3532.02718174857</v>
      </c>
      <c r="S23" s="126">
        <v>2129.60429474857</v>
      </c>
      <c r="T23" s="257">
        <v>2087.23879474857</v>
      </c>
      <c r="U23" s="257">
        <v>42.3655</v>
      </c>
      <c r="V23" s="258">
        <v>1402.422887</v>
      </c>
      <c r="W23" s="126">
        <v>370</v>
      </c>
    </row>
    <row r="24" ht="25" customHeight="1" spans="1:23">
      <c r="A24" s="214">
        <v>222</v>
      </c>
      <c r="B24" s="255" t="s">
        <v>140</v>
      </c>
      <c r="C24" s="256">
        <v>0</v>
      </c>
      <c r="D24" s="126">
        <v>0</v>
      </c>
      <c r="E24" s="126">
        <v>0</v>
      </c>
      <c r="F24" s="126"/>
      <c r="G24" s="126"/>
      <c r="H24" s="126"/>
      <c r="I24" s="126"/>
      <c r="J24" s="256">
        <v>413.11416</v>
      </c>
      <c r="K24" s="126">
        <v>0</v>
      </c>
      <c r="L24" s="126">
        <v>0</v>
      </c>
      <c r="M24" s="126">
        <v>0</v>
      </c>
      <c r="N24" s="126">
        <v>0</v>
      </c>
      <c r="O24" s="126">
        <v>0</v>
      </c>
      <c r="P24" s="126">
        <v>413.11416</v>
      </c>
      <c r="Q24" s="256">
        <v>413.11416</v>
      </c>
      <c r="R24" s="126">
        <v>0</v>
      </c>
      <c r="S24" s="126">
        <v>0</v>
      </c>
      <c r="T24" s="257"/>
      <c r="U24" s="257"/>
      <c r="V24" s="258"/>
      <c r="W24" s="126">
        <v>413.11416</v>
      </c>
    </row>
    <row r="25" ht="25" customHeight="1" spans="1:23">
      <c r="A25" s="214">
        <v>224</v>
      </c>
      <c r="B25" s="255" t="s">
        <v>141</v>
      </c>
      <c r="C25" s="256">
        <v>2450.85815411429</v>
      </c>
      <c r="D25" s="126">
        <v>1910.85815411429</v>
      </c>
      <c r="E25" s="126">
        <v>1184.59815411429</v>
      </c>
      <c r="F25" s="126">
        <v>1184.59815411429</v>
      </c>
      <c r="G25" s="126"/>
      <c r="H25" s="126">
        <v>726.26</v>
      </c>
      <c r="I25" s="126">
        <v>540</v>
      </c>
      <c r="J25" s="256">
        <v>-434.108705285719</v>
      </c>
      <c r="K25" s="126">
        <v>67.2935147142811</v>
      </c>
      <c r="L25" s="126">
        <v>71.840402714281</v>
      </c>
      <c r="M25" s="126">
        <v>68.340402714281</v>
      </c>
      <c r="N25" s="126">
        <v>3.5</v>
      </c>
      <c r="O25" s="126">
        <v>-4.54688799999997</v>
      </c>
      <c r="P25" s="126">
        <v>-501.40222</v>
      </c>
      <c r="Q25" s="256">
        <v>2016.74944882857</v>
      </c>
      <c r="R25" s="126">
        <v>1978.15166882857</v>
      </c>
      <c r="S25" s="126">
        <v>1256.43855682857</v>
      </c>
      <c r="T25" s="257">
        <v>1252.93855682857</v>
      </c>
      <c r="U25" s="257">
        <v>3.5</v>
      </c>
      <c r="V25" s="258">
        <v>721.713112</v>
      </c>
      <c r="W25" s="126">
        <v>38.59778</v>
      </c>
    </row>
    <row r="26" ht="25" customHeight="1" spans="1:23">
      <c r="A26" s="214">
        <v>227</v>
      </c>
      <c r="B26" s="255" t="s">
        <v>142</v>
      </c>
      <c r="C26" s="256">
        <v>4750</v>
      </c>
      <c r="D26" s="126">
        <v>0</v>
      </c>
      <c r="E26" s="126">
        <v>0</v>
      </c>
      <c r="F26" s="126"/>
      <c r="G26" s="126"/>
      <c r="H26" s="126"/>
      <c r="I26" s="126">
        <v>4750</v>
      </c>
      <c r="J26" s="256">
        <v>-4750</v>
      </c>
      <c r="K26" s="126">
        <v>0</v>
      </c>
      <c r="L26" s="126">
        <v>0</v>
      </c>
      <c r="M26" s="126">
        <v>0</v>
      </c>
      <c r="N26" s="126">
        <v>0</v>
      </c>
      <c r="O26" s="126">
        <v>0</v>
      </c>
      <c r="P26" s="126">
        <v>-4750</v>
      </c>
      <c r="Q26" s="256">
        <v>0</v>
      </c>
      <c r="R26" s="126">
        <v>0</v>
      </c>
      <c r="S26" s="126">
        <v>0</v>
      </c>
      <c r="T26" s="260"/>
      <c r="U26" s="260"/>
      <c r="V26" s="260"/>
      <c r="W26" s="126">
        <v>0</v>
      </c>
    </row>
    <row r="27" ht="25" customHeight="1" spans="1:23">
      <c r="A27" s="261">
        <v>229</v>
      </c>
      <c r="B27" s="262" t="s">
        <v>143</v>
      </c>
      <c r="C27" s="256">
        <v>0</v>
      </c>
      <c r="D27" s="126">
        <v>0</v>
      </c>
      <c r="E27" s="126">
        <v>0</v>
      </c>
      <c r="F27" s="126"/>
      <c r="G27" s="126"/>
      <c r="H27" s="126"/>
      <c r="I27" s="126"/>
      <c r="J27" s="256">
        <v>0</v>
      </c>
      <c r="K27" s="126">
        <v>0</v>
      </c>
      <c r="L27" s="126">
        <v>0</v>
      </c>
      <c r="M27" s="126">
        <v>0</v>
      </c>
      <c r="N27" s="126">
        <v>0</v>
      </c>
      <c r="O27" s="126">
        <v>0</v>
      </c>
      <c r="P27" s="126">
        <v>0</v>
      </c>
      <c r="Q27" s="256">
        <v>0</v>
      </c>
      <c r="R27" s="126">
        <v>0</v>
      </c>
      <c r="S27" s="126">
        <v>0</v>
      </c>
      <c r="T27" s="126"/>
      <c r="U27" s="126"/>
      <c r="V27" s="126"/>
      <c r="W27" s="126">
        <v>0</v>
      </c>
    </row>
    <row r="28" ht="25" customHeight="1" spans="1:23">
      <c r="A28" s="263">
        <v>232</v>
      </c>
      <c r="B28" s="262" t="s">
        <v>144</v>
      </c>
      <c r="C28" s="256">
        <v>10476</v>
      </c>
      <c r="D28" s="126">
        <v>0</v>
      </c>
      <c r="E28" s="126">
        <v>0</v>
      </c>
      <c r="F28" s="126"/>
      <c r="G28" s="126"/>
      <c r="H28" s="126"/>
      <c r="I28" s="126">
        <v>10476</v>
      </c>
      <c r="J28" s="256">
        <v>-324</v>
      </c>
      <c r="K28" s="126">
        <v>0</v>
      </c>
      <c r="L28" s="126">
        <v>0</v>
      </c>
      <c r="M28" s="126">
        <v>0</v>
      </c>
      <c r="N28" s="126">
        <v>0</v>
      </c>
      <c r="O28" s="126">
        <v>0</v>
      </c>
      <c r="P28" s="126">
        <v>-324</v>
      </c>
      <c r="Q28" s="256">
        <v>10152</v>
      </c>
      <c r="R28" s="126">
        <v>0</v>
      </c>
      <c r="S28" s="126">
        <v>0</v>
      </c>
      <c r="T28" s="126"/>
      <c r="U28" s="126"/>
      <c r="V28" s="126"/>
      <c r="W28" s="126">
        <v>10152</v>
      </c>
    </row>
    <row r="29" ht="25" customHeight="1" spans="1:23">
      <c r="A29" s="263">
        <v>233</v>
      </c>
      <c r="B29" s="262" t="s">
        <v>145</v>
      </c>
      <c r="C29" s="256">
        <v>50</v>
      </c>
      <c r="D29" s="126">
        <v>0</v>
      </c>
      <c r="E29" s="126">
        <v>0</v>
      </c>
      <c r="F29" s="126"/>
      <c r="G29" s="126"/>
      <c r="H29" s="126"/>
      <c r="I29" s="126">
        <v>50</v>
      </c>
      <c r="J29" s="256">
        <v>-8</v>
      </c>
      <c r="K29" s="126">
        <v>0</v>
      </c>
      <c r="L29" s="126">
        <v>0</v>
      </c>
      <c r="M29" s="126">
        <v>0</v>
      </c>
      <c r="N29" s="126">
        <v>0</v>
      </c>
      <c r="O29" s="126">
        <v>0</v>
      </c>
      <c r="P29" s="126">
        <v>-8</v>
      </c>
      <c r="Q29" s="256">
        <v>42</v>
      </c>
      <c r="R29" s="126">
        <v>0</v>
      </c>
      <c r="S29" s="126">
        <v>0</v>
      </c>
      <c r="T29" s="126"/>
      <c r="U29" s="126"/>
      <c r="V29" s="126"/>
      <c r="W29" s="126">
        <v>42</v>
      </c>
    </row>
    <row r="30" s="240" customFormat="1" ht="25" customHeight="1" spans="1:23">
      <c r="A30" s="264"/>
      <c r="B30" s="265" t="s">
        <v>115</v>
      </c>
      <c r="C30" s="256">
        <v>256296.053028274</v>
      </c>
      <c r="D30" s="256">
        <v>177895.691028274</v>
      </c>
      <c r="E30" s="256">
        <v>145050.498028274</v>
      </c>
      <c r="F30" s="256">
        <v>132355.179228274</v>
      </c>
      <c r="G30" s="256">
        <v>12695.3188</v>
      </c>
      <c r="H30" s="256">
        <v>32845.193</v>
      </c>
      <c r="I30" s="256">
        <v>78400.362</v>
      </c>
      <c r="J30" s="256">
        <v>8395.24515017424</v>
      </c>
      <c r="K30" s="256">
        <v>-11927.5050838258</v>
      </c>
      <c r="L30" s="256">
        <v>1030.67372317429</v>
      </c>
      <c r="M30" s="256">
        <v>401.168018174288</v>
      </c>
      <c r="N30" s="256">
        <v>629.505704999999</v>
      </c>
      <c r="O30" s="256">
        <v>-12958.178807</v>
      </c>
      <c r="P30" s="256">
        <v>20322.750234</v>
      </c>
      <c r="Q30" s="256">
        <v>264691.298178449</v>
      </c>
      <c r="R30" s="256">
        <v>165968.185944449</v>
      </c>
      <c r="S30" s="256">
        <v>146081.171751449</v>
      </c>
      <c r="T30" s="256">
        <v>132756.347246449</v>
      </c>
      <c r="U30" s="256">
        <v>13324.824505</v>
      </c>
      <c r="V30" s="256">
        <v>19887.014193</v>
      </c>
      <c r="W30" s="256">
        <v>98723.112234</v>
      </c>
    </row>
    <row r="31" ht="25" customHeight="1" spans="1:23">
      <c r="A31" s="263">
        <v>231</v>
      </c>
      <c r="B31" s="262" t="s">
        <v>146</v>
      </c>
      <c r="C31" s="256">
        <v>1604</v>
      </c>
      <c r="D31" s="126"/>
      <c r="E31" s="126">
        <v>0</v>
      </c>
      <c r="F31" s="126"/>
      <c r="G31" s="126"/>
      <c r="H31" s="126"/>
      <c r="I31" s="126">
        <v>1604</v>
      </c>
      <c r="J31" s="256">
        <v>0</v>
      </c>
      <c r="K31" s="126"/>
      <c r="L31" s="126"/>
      <c r="M31" s="126"/>
      <c r="N31" s="126"/>
      <c r="O31" s="126"/>
      <c r="P31" s="126">
        <v>0</v>
      </c>
      <c r="Q31" s="256">
        <v>1604</v>
      </c>
      <c r="R31" s="126"/>
      <c r="S31" s="126"/>
      <c r="T31" s="126"/>
      <c r="U31" s="126"/>
      <c r="V31" s="126"/>
      <c r="W31" s="126">
        <v>1604</v>
      </c>
    </row>
    <row r="32" ht="25" customHeight="1" spans="1:23">
      <c r="A32" s="264"/>
      <c r="B32" s="266" t="s">
        <v>147</v>
      </c>
      <c r="C32" s="256">
        <v>12575</v>
      </c>
      <c r="D32" s="126"/>
      <c r="E32" s="126">
        <v>0</v>
      </c>
      <c r="F32" s="126"/>
      <c r="G32" s="126"/>
      <c r="H32" s="126"/>
      <c r="I32" s="126">
        <v>12575</v>
      </c>
      <c r="J32" s="256">
        <v>1935</v>
      </c>
      <c r="K32" s="126"/>
      <c r="L32" s="126"/>
      <c r="M32" s="126"/>
      <c r="N32" s="126"/>
      <c r="O32" s="126"/>
      <c r="P32" s="126">
        <v>1935</v>
      </c>
      <c r="Q32" s="256">
        <v>14510</v>
      </c>
      <c r="R32" s="126"/>
      <c r="S32" s="126"/>
      <c r="T32" s="126"/>
      <c r="U32" s="126"/>
      <c r="V32" s="126"/>
      <c r="W32" s="126">
        <v>14510</v>
      </c>
    </row>
    <row r="33" ht="25" customHeight="1" spans="1:23">
      <c r="A33" s="264"/>
      <c r="B33" s="267" t="s">
        <v>148</v>
      </c>
      <c r="C33" s="256">
        <v>13631</v>
      </c>
      <c r="D33" s="126"/>
      <c r="E33" s="126">
        <v>0</v>
      </c>
      <c r="F33" s="126"/>
      <c r="G33" s="126"/>
      <c r="H33" s="126"/>
      <c r="I33" s="126">
        <v>13631</v>
      </c>
      <c r="J33" s="256">
        <v>-943</v>
      </c>
      <c r="K33" s="126"/>
      <c r="L33" s="126"/>
      <c r="M33" s="126"/>
      <c r="N33" s="126"/>
      <c r="O33" s="126"/>
      <c r="P33" s="126">
        <v>-943</v>
      </c>
      <c r="Q33" s="256">
        <v>12688</v>
      </c>
      <c r="R33" s="126"/>
      <c r="S33" s="126"/>
      <c r="T33" s="126"/>
      <c r="U33" s="126"/>
      <c r="V33" s="126"/>
      <c r="W33" s="126">
        <v>12688</v>
      </c>
    </row>
    <row r="34" ht="25" customHeight="1" spans="1:23">
      <c r="A34" s="264"/>
      <c r="B34" s="268" t="s">
        <v>149</v>
      </c>
      <c r="C34" s="256">
        <v>284106.053028274</v>
      </c>
      <c r="D34" s="256">
        <v>177895.691028274</v>
      </c>
      <c r="E34" s="256">
        <v>145050.498028274</v>
      </c>
      <c r="F34" s="256">
        <v>132355.179228274</v>
      </c>
      <c r="G34" s="256">
        <v>12695.3188</v>
      </c>
      <c r="H34" s="256">
        <v>32845.193</v>
      </c>
      <c r="I34" s="256">
        <v>106210.362</v>
      </c>
      <c r="J34" s="256">
        <v>9387.24515017424</v>
      </c>
      <c r="K34" s="256">
        <v>-11927.5050838258</v>
      </c>
      <c r="L34" s="256">
        <v>1030.67372317429</v>
      </c>
      <c r="M34" s="256">
        <v>401.168018174288</v>
      </c>
      <c r="N34" s="256">
        <v>629.505704999999</v>
      </c>
      <c r="O34" s="256">
        <v>-12958.178807</v>
      </c>
      <c r="P34" s="256">
        <v>21314.750234</v>
      </c>
      <c r="Q34" s="256">
        <v>293493.298178449</v>
      </c>
      <c r="R34" s="256">
        <v>165968.185944449</v>
      </c>
      <c r="S34" s="256">
        <v>146081.171751449</v>
      </c>
      <c r="T34" s="256">
        <v>132756.347246449</v>
      </c>
      <c r="U34" s="256">
        <v>13324.824505</v>
      </c>
      <c r="V34" s="256">
        <v>19887.014193</v>
      </c>
      <c r="W34" s="256">
        <v>127525.112234</v>
      </c>
    </row>
    <row r="35" spans="1:23">
      <c r="A35" s="269"/>
      <c r="B35" s="270"/>
      <c r="C35" s="271"/>
      <c r="D35" s="272"/>
      <c r="E35" s="272"/>
      <c r="F35" s="273"/>
      <c r="G35" s="273"/>
      <c r="H35" s="273"/>
      <c r="I35" s="273"/>
    </row>
    <row r="36" spans="1:23">
      <c r="C36" s="274"/>
      <c r="D36" s="274"/>
      <c r="E36" s="274"/>
      <c r="F36" s="275"/>
      <c r="G36" s="274"/>
      <c r="H36" s="275"/>
      <c r="I36" s="275"/>
    </row>
    <row r="38" spans="1:23">
      <c r="C38" s="276"/>
      <c r="F38" s="276"/>
      <c r="G38" s="276"/>
      <c r="H38" s="276"/>
      <c r="I38" s="276"/>
    </row>
  </sheetData>
  <mergeCells count="24">
    <mergeCell ref="A2:W2"/>
    <mergeCell ref="C4:I4"/>
    <mergeCell ref="J4:P4"/>
    <mergeCell ref="Q4:W4"/>
    <mergeCell ref="D5:H5"/>
    <mergeCell ref="K5:O5"/>
    <mergeCell ref="R5:V5"/>
    <mergeCell ref="E6:G6"/>
    <mergeCell ref="L6:N6"/>
    <mergeCell ref="S6:U6"/>
    <mergeCell ref="A4:A7"/>
    <mergeCell ref="B4:B7"/>
    <mergeCell ref="C5:C7"/>
    <mergeCell ref="D6:D7"/>
    <mergeCell ref="H6:H7"/>
    <mergeCell ref="I5:I7"/>
    <mergeCell ref="J5:J7"/>
    <mergeCell ref="K6:K7"/>
    <mergeCell ref="O6:O7"/>
    <mergeCell ref="P5:P7"/>
    <mergeCell ref="Q5:Q7"/>
    <mergeCell ref="R6:R7"/>
    <mergeCell ref="V6:V7"/>
    <mergeCell ref="W5:W7"/>
  </mergeCells>
  <pageMargins left="0.751388888888889" right="0.751388888888889" top="0.511805555555556" bottom="0.432638888888889" header="0.354166666666667" footer="0.550694444444444"/>
  <pageSetup paperSize="9" scale="55" firstPageNumber="14" orientation="landscape" useFirstPageNumber="1" horizontalDpi="600"/>
  <headerFooter>
    <oddFooter>&amp;C-&amp;P--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S385"/>
  <sheetViews>
    <sheetView showZeros="0" workbookViewId="0">
      <pane xSplit="5" ySplit="6" topLeftCell="F27" activePane="bottomRight" state="frozen"/>
      <selection/>
      <selection pane="topRight"/>
      <selection pane="bottomLeft"/>
      <selection pane="bottomRight" activeCell="G7" sqref="G7"/>
    </sheetView>
  </sheetViews>
  <sheetFormatPr defaultColWidth="9" defaultRowHeight="13.5"/>
  <cols>
    <col min="1" max="1" width="4.38333333333333" style="170" customWidth="1"/>
    <col min="2" max="2" width="7.88333333333333" style="172" customWidth="1"/>
    <col min="3" max="3" width="8.75833333333333" style="173" customWidth="1"/>
    <col min="4" max="4" width="8.38333333333333" style="167" customWidth="1"/>
    <col min="5" max="5" width="20" style="172" customWidth="1"/>
    <col min="6" max="6" width="15" style="172" customWidth="1"/>
    <col min="7" max="7" width="12.125" style="171" customWidth="1"/>
    <col min="8" max="8" width="11.4416666666667" style="170" customWidth="1"/>
    <col min="9" max="9" width="10.2583333333333" style="170" customWidth="1"/>
    <col min="10" max="10" width="12.3833333333333" style="170" customWidth="1"/>
    <col min="11" max="11" width="9.78333333333333" style="170" customWidth="1"/>
    <col min="12" max="13" width="9.44166666666667" style="170" customWidth="1"/>
    <col min="14" max="14" width="11.9416666666667" style="170" customWidth="1"/>
    <col min="15" max="15" width="9.38333333333333" style="170" customWidth="1"/>
    <col min="16" max="16" width="10.2583333333333" style="170" customWidth="1"/>
    <col min="17" max="17" width="9.625" style="170" customWidth="1"/>
    <col min="18" max="18" width="9.5" style="170" customWidth="1"/>
    <col min="19" max="19" width="9" style="170" customWidth="1"/>
    <col min="20" max="20" width="10.8833333333333" style="170" customWidth="1"/>
    <col min="21" max="21" width="9.66666666666667" style="170" customWidth="1"/>
    <col min="22" max="23" width="10.3833333333333" style="170" customWidth="1"/>
    <col min="24" max="24" width="11.8916666666667" style="170" customWidth="1"/>
    <col min="25" max="25" width="9.44166666666667" style="170" customWidth="1"/>
    <col min="26" max="26" width="10.6666666666667" style="170" customWidth="1"/>
    <col min="27" max="28" width="9.44166666666667" style="170" customWidth="1"/>
    <col min="29" max="29" width="10.3833333333333" style="170" customWidth="1"/>
    <col min="30" max="30" width="9.5" style="170" customWidth="1"/>
    <col min="31" max="31" width="8.625" style="170" customWidth="1"/>
    <col min="32" max="32" width="9.38333333333333" style="170" customWidth="1"/>
    <col min="33" max="33" width="11.2583333333333" style="170" customWidth="1"/>
    <col min="34" max="34" width="11.4416666666667" style="170" customWidth="1"/>
    <col min="35" max="35" width="9.88333333333333" style="170" customWidth="1"/>
    <col min="36" max="36" width="11.6666666666667" style="170" customWidth="1"/>
    <col min="37" max="37" width="9" style="170" customWidth="1"/>
    <col min="38" max="43" width="9.88333333333333" style="170" customWidth="1"/>
    <col min="44" max="44" width="31.8833333333333" style="171" customWidth="1"/>
    <col min="45" max="45" width="9.66666666666667" style="170" customWidth="1"/>
    <col min="46" max="16384" width="9" style="170"/>
  </cols>
  <sheetData>
    <row r="1" ht="12" customHeight="1" spans="1:44">
      <c r="A1" s="174" t="s">
        <v>150</v>
      </c>
      <c r="B1" s="174"/>
    </row>
    <row r="2" s="167" customFormat="1" ht="27" spans="1:44">
      <c r="C2" s="175"/>
      <c r="D2" s="176"/>
      <c r="E2" s="175"/>
      <c r="F2" s="175"/>
      <c r="G2" s="177"/>
      <c r="H2" s="177"/>
      <c r="I2" s="177"/>
      <c r="J2" s="177"/>
      <c r="K2" s="178" t="s">
        <v>151</v>
      </c>
      <c r="L2" s="177"/>
      <c r="M2" s="179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80"/>
      <c r="AD2" s="177"/>
      <c r="AE2" s="177"/>
      <c r="AF2" s="177"/>
      <c r="AG2" s="177"/>
      <c r="AH2" s="177"/>
      <c r="AI2" s="177"/>
      <c r="AJ2" s="177"/>
      <c r="AK2" s="181"/>
      <c r="AL2" s="177"/>
      <c r="AM2" s="177"/>
      <c r="AN2" s="177"/>
      <c r="AO2" s="177"/>
      <c r="AP2" s="177"/>
      <c r="AQ2" s="177"/>
      <c r="AR2" s="177"/>
    </row>
    <row r="3" s="167" customFormat="1" ht="13" customHeight="1" spans="1:44">
      <c r="B3" s="182"/>
      <c r="C3" s="175"/>
      <c r="D3" s="176"/>
      <c r="E3" s="175"/>
      <c r="F3" s="175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77"/>
    </row>
    <row r="4" ht="21" customHeight="1" spans="1:44">
      <c r="A4" s="183" t="s">
        <v>152</v>
      </c>
      <c r="B4" s="183" t="s">
        <v>153</v>
      </c>
      <c r="C4" s="183" t="s">
        <v>154</v>
      </c>
      <c r="D4" s="184" t="s">
        <v>155</v>
      </c>
      <c r="E4" s="185" t="s">
        <v>156</v>
      </c>
      <c r="F4" s="183" t="s">
        <v>157</v>
      </c>
      <c r="G4" s="183" t="s">
        <v>158</v>
      </c>
      <c r="H4" s="186" t="s">
        <v>159</v>
      </c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7" t="s">
        <v>160</v>
      </c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8" t="s">
        <v>161</v>
      </c>
      <c r="AK4" s="188"/>
      <c r="AL4" s="188"/>
      <c r="AM4" s="188"/>
      <c r="AN4" s="188"/>
      <c r="AO4" s="188"/>
      <c r="AP4" s="188"/>
      <c r="AQ4" s="188"/>
      <c r="AR4" s="184" t="s">
        <v>162</v>
      </c>
    </row>
    <row r="5" ht="19" customHeight="1" spans="1:44">
      <c r="A5" s="183"/>
      <c r="B5" s="183"/>
      <c r="C5" s="183"/>
      <c r="D5" s="184"/>
      <c r="E5" s="189"/>
      <c r="F5" s="183"/>
      <c r="G5" s="184"/>
      <c r="H5" s="190" t="s">
        <v>115</v>
      </c>
      <c r="I5" s="190" t="s">
        <v>163</v>
      </c>
      <c r="J5" s="190"/>
      <c r="K5" s="190"/>
      <c r="L5" s="190"/>
      <c r="M5" s="190"/>
      <c r="N5" s="190"/>
      <c r="O5" s="190" t="s">
        <v>164</v>
      </c>
      <c r="P5" s="190"/>
      <c r="Q5" s="190"/>
      <c r="R5" s="190"/>
      <c r="S5" s="190"/>
      <c r="T5" s="190"/>
      <c r="U5" s="190"/>
      <c r="V5" s="191" t="s">
        <v>115</v>
      </c>
      <c r="W5" s="191" t="s">
        <v>163</v>
      </c>
      <c r="X5" s="191"/>
      <c r="Y5" s="191"/>
      <c r="Z5" s="191"/>
      <c r="AA5" s="191"/>
      <c r="AB5" s="191"/>
      <c r="AC5" s="192" t="s">
        <v>164</v>
      </c>
      <c r="AD5" s="192"/>
      <c r="AE5" s="192"/>
      <c r="AF5" s="192"/>
      <c r="AG5" s="192"/>
      <c r="AH5" s="192"/>
      <c r="AI5" s="192"/>
      <c r="AJ5" s="190" t="s">
        <v>115</v>
      </c>
      <c r="AK5" s="190" t="s">
        <v>165</v>
      </c>
      <c r="AL5" s="190" t="s">
        <v>166</v>
      </c>
      <c r="AM5" s="190" t="s">
        <v>167</v>
      </c>
      <c r="AN5" s="190" t="s">
        <v>168</v>
      </c>
      <c r="AO5" s="190" t="s">
        <v>169</v>
      </c>
      <c r="AP5" s="190" t="s">
        <v>170</v>
      </c>
      <c r="AQ5" s="190" t="s">
        <v>171</v>
      </c>
      <c r="AR5" s="184"/>
    </row>
    <row r="6" s="168" customFormat="1" ht="50" customHeight="1" spans="1:44">
      <c r="A6" s="183"/>
      <c r="B6" s="183"/>
      <c r="C6" s="183"/>
      <c r="D6" s="184"/>
      <c r="E6" s="193"/>
      <c r="F6" s="183"/>
      <c r="G6" s="184"/>
      <c r="H6" s="194"/>
      <c r="I6" s="195" t="s">
        <v>172</v>
      </c>
      <c r="J6" s="196" t="s">
        <v>173</v>
      </c>
      <c r="K6" s="196" t="s">
        <v>174</v>
      </c>
      <c r="L6" s="194" t="s">
        <v>175</v>
      </c>
      <c r="M6" s="194" t="s">
        <v>176</v>
      </c>
      <c r="N6" s="194" t="s">
        <v>177</v>
      </c>
      <c r="O6" s="195" t="s">
        <v>172</v>
      </c>
      <c r="P6" s="197" t="s">
        <v>178</v>
      </c>
      <c r="Q6" s="195" t="s">
        <v>179</v>
      </c>
      <c r="R6" s="195" t="s">
        <v>180</v>
      </c>
      <c r="S6" s="195" t="s">
        <v>181</v>
      </c>
      <c r="T6" s="195" t="s">
        <v>182</v>
      </c>
      <c r="U6" s="195" t="s">
        <v>183</v>
      </c>
      <c r="V6" s="198"/>
      <c r="W6" s="199" t="s">
        <v>172</v>
      </c>
      <c r="X6" s="200" t="s">
        <v>184</v>
      </c>
      <c r="Y6" s="200" t="s">
        <v>185</v>
      </c>
      <c r="Z6" s="200" t="s">
        <v>186</v>
      </c>
      <c r="AA6" s="199" t="s">
        <v>187</v>
      </c>
      <c r="AB6" s="199" t="s">
        <v>188</v>
      </c>
      <c r="AC6" s="201" t="s">
        <v>172</v>
      </c>
      <c r="AD6" s="199" t="s">
        <v>189</v>
      </c>
      <c r="AE6" s="199" t="s">
        <v>190</v>
      </c>
      <c r="AF6" s="199" t="s">
        <v>180</v>
      </c>
      <c r="AG6" s="199" t="s">
        <v>191</v>
      </c>
      <c r="AH6" s="199" t="s">
        <v>192</v>
      </c>
      <c r="AI6" s="199" t="s">
        <v>183</v>
      </c>
      <c r="AJ6" s="194"/>
      <c r="AK6" s="194"/>
      <c r="AL6" s="194"/>
      <c r="AM6" s="194"/>
      <c r="AN6" s="194"/>
      <c r="AO6" s="194"/>
      <c r="AP6" s="194"/>
      <c r="AQ6" s="194"/>
      <c r="AR6" s="202"/>
    </row>
    <row r="7" s="169" customFormat="1" ht="45" spans="1:44">
      <c r="A7" s="203"/>
      <c r="B7" s="203"/>
      <c r="C7" s="203"/>
      <c r="D7" s="203"/>
      <c r="E7" s="203"/>
      <c r="F7" s="203"/>
      <c r="G7" s="204"/>
      <c r="H7" s="205" t="s">
        <v>193</v>
      </c>
      <c r="I7" s="206"/>
      <c r="J7" s="206" t="s">
        <v>194</v>
      </c>
      <c r="K7" s="377" t="s">
        <v>195</v>
      </c>
      <c r="L7" s="378" t="s">
        <v>196</v>
      </c>
      <c r="M7" s="378" t="s">
        <v>196</v>
      </c>
      <c r="N7" s="377" t="s">
        <v>197</v>
      </c>
      <c r="O7" s="206"/>
      <c r="P7" s="378" t="s">
        <v>198</v>
      </c>
      <c r="Q7" s="378" t="s">
        <v>196</v>
      </c>
      <c r="R7" s="206"/>
      <c r="S7" s="206"/>
      <c r="T7" s="206"/>
      <c r="U7" s="206"/>
      <c r="V7" s="208"/>
      <c r="W7" s="209"/>
      <c r="X7" s="379" t="s">
        <v>199</v>
      </c>
      <c r="Y7" s="379" t="s">
        <v>199</v>
      </c>
      <c r="Z7" s="379" t="s">
        <v>200</v>
      </c>
      <c r="AA7" s="209" t="s">
        <v>196</v>
      </c>
      <c r="AB7" s="209" t="s">
        <v>196</v>
      </c>
      <c r="AC7" s="210"/>
      <c r="AD7" s="380" t="s">
        <v>200</v>
      </c>
      <c r="AE7" s="209"/>
      <c r="AF7" s="209"/>
      <c r="AG7" s="209"/>
      <c r="AH7" s="209"/>
      <c r="AI7" s="209"/>
      <c r="AJ7" s="207"/>
      <c r="AK7" s="378" t="s">
        <v>201</v>
      </c>
      <c r="AL7" s="378" t="s">
        <v>201</v>
      </c>
      <c r="AM7" s="378" t="s">
        <v>201</v>
      </c>
      <c r="AN7" s="378" t="s">
        <v>201</v>
      </c>
      <c r="AO7" s="378" t="s">
        <v>201</v>
      </c>
      <c r="AP7" s="378" t="s">
        <v>201</v>
      </c>
      <c r="AQ7" s="378" t="s">
        <v>201</v>
      </c>
      <c r="AR7" s="204"/>
    </row>
    <row r="8" s="170" customFormat="1" ht="30" customHeight="1" spans="1:44">
      <c r="A8" s="211"/>
      <c r="B8" s="211"/>
      <c r="C8" s="211"/>
      <c r="D8" s="212" t="s">
        <v>202</v>
      </c>
      <c r="E8" s="211"/>
      <c r="F8" s="211"/>
      <c r="G8" s="213">
        <f>SUM(G140,G149,G224,G233,G248,G269,G298,G312,G351,G359,G362,G374,G385)</f>
        <v>128416.744592766</v>
      </c>
      <c r="H8" s="213">
        <f>SUM(H140,H149,H224,H233,H248,H269,H298,H312,H351,H359,H362,H374,H385)</f>
        <v>22979.255432</v>
      </c>
      <c r="I8" s="213">
        <f t="shared" ref="I8:AS8" si="0">SUM(I140,I149,I224,I233,I248,I269,I298,I312,I351,I359,I362,I374,I385)</f>
        <v>17069.23126</v>
      </c>
      <c r="J8" s="213">
        <f t="shared" si="0"/>
        <v>6508.3168</v>
      </c>
      <c r="K8" s="213">
        <f t="shared" si="0"/>
        <v>4949.0112</v>
      </c>
      <c r="L8" s="213">
        <f t="shared" si="0"/>
        <v>141.72</v>
      </c>
      <c r="M8" s="213">
        <f t="shared" si="0"/>
        <v>133.56</v>
      </c>
      <c r="N8" s="213">
        <f t="shared" si="0"/>
        <v>5336.62326</v>
      </c>
      <c r="O8" s="213">
        <f t="shared" si="0"/>
        <v>5910.024172</v>
      </c>
      <c r="P8" s="213">
        <f t="shared" si="0"/>
        <v>543.65085</v>
      </c>
      <c r="Q8" s="213">
        <f t="shared" si="0"/>
        <v>249.63</v>
      </c>
      <c r="R8" s="213">
        <f t="shared" si="0"/>
        <v>2685.170892</v>
      </c>
      <c r="S8" s="213">
        <f t="shared" si="0"/>
        <v>845.84243</v>
      </c>
      <c r="T8" s="213">
        <f t="shared" si="0"/>
        <v>778.44</v>
      </c>
      <c r="U8" s="213">
        <f t="shared" si="0"/>
        <v>807.29</v>
      </c>
      <c r="V8" s="213">
        <f t="shared" si="0"/>
        <v>72482.32074</v>
      </c>
      <c r="W8" s="213">
        <f t="shared" si="0"/>
        <v>40230.2288</v>
      </c>
      <c r="X8" s="213">
        <f t="shared" si="0"/>
        <v>29792.408</v>
      </c>
      <c r="Y8" s="213">
        <f t="shared" si="0"/>
        <v>196.2808</v>
      </c>
      <c r="Z8" s="213">
        <f t="shared" si="0"/>
        <v>9336.6756</v>
      </c>
      <c r="AA8" s="213">
        <f t="shared" si="0"/>
        <v>845.76</v>
      </c>
      <c r="AB8" s="213">
        <f t="shared" si="0"/>
        <v>59.1044</v>
      </c>
      <c r="AC8" s="213">
        <f t="shared" si="0"/>
        <v>32252.09194</v>
      </c>
      <c r="AD8" s="213">
        <f t="shared" si="0"/>
        <v>5682.25726</v>
      </c>
      <c r="AE8" s="213">
        <f t="shared" si="0"/>
        <v>648.71</v>
      </c>
      <c r="AF8" s="213">
        <f t="shared" si="0"/>
        <v>884.74054</v>
      </c>
      <c r="AG8" s="213">
        <f t="shared" si="0"/>
        <v>16668.15014</v>
      </c>
      <c r="AH8" s="213">
        <f t="shared" si="0"/>
        <v>4714.8</v>
      </c>
      <c r="AI8" s="213">
        <f t="shared" si="0"/>
        <v>3653.434</v>
      </c>
      <c r="AJ8" s="213">
        <f t="shared" si="0"/>
        <v>32955.1684207657</v>
      </c>
      <c r="AK8" s="213">
        <f t="shared" si="0"/>
        <v>14511.0505118857</v>
      </c>
      <c r="AL8" s="213">
        <f t="shared" si="0"/>
        <v>4517.1959728</v>
      </c>
      <c r="AM8" s="213">
        <f t="shared" si="0"/>
        <v>3387.8969796</v>
      </c>
      <c r="AN8" s="213">
        <f t="shared" si="0"/>
        <v>172.62129932</v>
      </c>
      <c r="AO8" s="213">
        <f t="shared" si="0"/>
        <v>338.78969796</v>
      </c>
      <c r="AP8" s="213">
        <f t="shared" si="0"/>
        <v>6775.7939592</v>
      </c>
      <c r="AQ8" s="213">
        <f t="shared" si="0"/>
        <v>3251.82</v>
      </c>
      <c r="AR8" s="214"/>
    </row>
    <row r="9" s="170" customFormat="1" ht="25" customHeight="1" spans="1:44">
      <c r="A9" s="215">
        <v>1</v>
      </c>
      <c r="B9" s="216" t="s">
        <v>203</v>
      </c>
      <c r="C9" s="217" t="s">
        <v>204</v>
      </c>
      <c r="D9" s="217">
        <v>101001</v>
      </c>
      <c r="E9" s="216" t="s">
        <v>205</v>
      </c>
      <c r="F9" s="216" t="s">
        <v>206</v>
      </c>
      <c r="G9" s="218">
        <f t="shared" ref="G9:G72" si="1">H9+V9+AJ9</f>
        <v>505.0735</v>
      </c>
      <c r="H9" s="218">
        <f>I9+O9</f>
        <v>381.3973</v>
      </c>
      <c r="I9" s="218">
        <f t="shared" ref="I9:I72" si="2">SUM(J9:N9)</f>
        <v>340.16</v>
      </c>
      <c r="J9" s="219">
        <v>147.14</v>
      </c>
      <c r="K9" s="219">
        <v>88.31</v>
      </c>
      <c r="L9" s="219"/>
      <c r="M9" s="219"/>
      <c r="N9" s="219">
        <v>104.71</v>
      </c>
      <c r="O9" s="218">
        <f t="shared" ref="O9:O72" si="3">SUM(P9:U9)</f>
        <v>41.2373</v>
      </c>
      <c r="P9" s="219">
        <v>12.26</v>
      </c>
      <c r="Q9" s="219"/>
      <c r="R9" s="219">
        <v>15.9773</v>
      </c>
      <c r="S9" s="219"/>
      <c r="T9" s="219">
        <v>13</v>
      </c>
      <c r="U9" s="219"/>
      <c r="V9" s="218">
        <f t="shared" ref="V9:V72" si="4">W9+AC9</f>
        <v>0</v>
      </c>
      <c r="W9" s="218">
        <f>SUM(X9:AB9)</f>
        <v>0</v>
      </c>
      <c r="X9" s="219"/>
      <c r="Y9" s="219"/>
      <c r="Z9" s="219"/>
      <c r="AA9" s="219"/>
      <c r="AB9" s="219"/>
      <c r="AC9" s="218">
        <f t="shared" ref="AC9:AC72" si="5">SUM(AD9:AI9)</f>
        <v>0</v>
      </c>
      <c r="AD9" s="219"/>
      <c r="AE9" s="219"/>
      <c r="AF9" s="219"/>
      <c r="AG9" s="219"/>
      <c r="AH9" s="219"/>
      <c r="AI9" s="219"/>
      <c r="AJ9" s="218">
        <f t="shared" ref="AJ9:AJ72" si="6">SUM(AK9:AQ9)</f>
        <v>123.6762</v>
      </c>
      <c r="AK9" s="218">
        <f>SUM(J9,K9,P9,N9/0.8,X9,Y9,Z9,AG9/0.35,AD9)*0.16</f>
        <v>60.5756</v>
      </c>
      <c r="AL9" s="218">
        <f>SUM(J9,K9,X9,Y9,Z9,AD9)*0.08</f>
        <v>18.836</v>
      </c>
      <c r="AM9" s="218">
        <f t="shared" ref="AM9:AM72" si="7">SUM(J9,K9,X9,Y9,Z9,AD9)*0.06</f>
        <v>14.127</v>
      </c>
      <c r="AN9" s="218">
        <f t="shared" ref="AN9:AN72" si="8">SUM(J9,K9,X9,Y9,Z9,AD9)*0.002</f>
        <v>0.4709</v>
      </c>
      <c r="AO9" s="218">
        <f t="shared" ref="AO9:AO72" si="9">SUM(J9,K9,X9,Y9,Z9,AD9)*0.006</f>
        <v>1.4127</v>
      </c>
      <c r="AP9" s="218">
        <f t="shared" ref="AP9:AP72" si="10">SUM(J9,K9,X9,Y9,Z9,AD9)*0.12</f>
        <v>28.254</v>
      </c>
      <c r="AQ9" s="219"/>
      <c r="AR9" s="220"/>
    </row>
    <row r="10" s="170" customFormat="1" ht="25" customHeight="1" spans="1:44">
      <c r="A10" s="215">
        <v>2</v>
      </c>
      <c r="B10" s="216" t="s">
        <v>203</v>
      </c>
      <c r="C10" s="217" t="s">
        <v>207</v>
      </c>
      <c r="D10" s="217">
        <v>101002</v>
      </c>
      <c r="E10" s="216" t="s">
        <v>208</v>
      </c>
      <c r="F10" s="216" t="s">
        <v>209</v>
      </c>
      <c r="G10" s="218">
        <f t="shared" si="1"/>
        <v>59.1030057142857</v>
      </c>
      <c r="H10" s="221">
        <f t="shared" ref="H9:H72" si="11">I10+O10</f>
        <v>0</v>
      </c>
      <c r="I10" s="221">
        <f t="shared" si="2"/>
        <v>0</v>
      </c>
      <c r="J10" s="222"/>
      <c r="K10" s="222"/>
      <c r="L10" s="222"/>
      <c r="M10" s="222"/>
      <c r="N10" s="222"/>
      <c r="O10" s="221">
        <f t="shared" si="3"/>
        <v>0</v>
      </c>
      <c r="P10" s="222"/>
      <c r="Q10" s="222"/>
      <c r="R10" s="222"/>
      <c r="S10" s="222"/>
      <c r="T10" s="222"/>
      <c r="U10" s="222"/>
      <c r="V10" s="221">
        <f t="shared" si="4"/>
        <v>41.99</v>
      </c>
      <c r="W10" s="218">
        <f t="shared" ref="W10:W41" si="12">SUM(X10:AB10)</f>
        <v>27.78</v>
      </c>
      <c r="X10" s="219">
        <v>20.34</v>
      </c>
      <c r="Y10" s="219"/>
      <c r="Z10" s="219">
        <v>7.44</v>
      </c>
      <c r="AA10" s="219"/>
      <c r="AB10" s="219"/>
      <c r="AC10" s="218">
        <f t="shared" si="5"/>
        <v>14.21</v>
      </c>
      <c r="AD10" s="219">
        <v>4.46</v>
      </c>
      <c r="AE10" s="219"/>
      <c r="AF10" s="219"/>
      <c r="AG10" s="219">
        <v>7.25</v>
      </c>
      <c r="AH10" s="219">
        <v>2.5</v>
      </c>
      <c r="AI10" s="219"/>
      <c r="AJ10" s="221">
        <f t="shared" si="6"/>
        <v>17.1130057142857</v>
      </c>
      <c r="AK10" s="221">
        <f t="shared" ref="AK9:AK72" si="13">SUM(J10,K10,P10,N10/0.8,X10,Y10,Z10,AG10/0.35,AD10)*0.16</f>
        <v>8.47268571428572</v>
      </c>
      <c r="AL10" s="221">
        <f t="shared" ref="AL9:AL72" si="14">SUM(J10,K10,X10,Y10,Z10,AD10)*0.08</f>
        <v>2.5792</v>
      </c>
      <c r="AM10" s="221">
        <f t="shared" si="7"/>
        <v>1.9344</v>
      </c>
      <c r="AN10" s="221">
        <f t="shared" si="8"/>
        <v>0.06448</v>
      </c>
      <c r="AO10" s="221">
        <f t="shared" si="9"/>
        <v>0.19344</v>
      </c>
      <c r="AP10" s="221">
        <f t="shared" si="10"/>
        <v>3.8688</v>
      </c>
      <c r="AQ10" s="222"/>
      <c r="AR10" s="220"/>
    </row>
    <row r="11" s="170" customFormat="1" ht="25" customHeight="1" spans="1:44">
      <c r="A11" s="215">
        <v>3</v>
      </c>
      <c r="B11" s="216" t="s">
        <v>203</v>
      </c>
      <c r="C11" s="217" t="s">
        <v>204</v>
      </c>
      <c r="D11" s="217">
        <v>131001</v>
      </c>
      <c r="E11" s="216" t="s">
        <v>210</v>
      </c>
      <c r="F11" s="216" t="s">
        <v>206</v>
      </c>
      <c r="G11" s="218">
        <f t="shared" si="1"/>
        <v>501.60732</v>
      </c>
      <c r="H11" s="221">
        <f t="shared" si="11"/>
        <v>383.2</v>
      </c>
      <c r="I11" s="221">
        <f t="shared" si="2"/>
        <v>325.66</v>
      </c>
      <c r="J11" s="222">
        <v>141.49</v>
      </c>
      <c r="K11" s="222">
        <v>83.9</v>
      </c>
      <c r="L11" s="222"/>
      <c r="M11" s="222"/>
      <c r="N11" s="222">
        <v>100.27</v>
      </c>
      <c r="O11" s="221">
        <f t="shared" si="3"/>
        <v>57.54</v>
      </c>
      <c r="P11" s="222">
        <v>11.79</v>
      </c>
      <c r="Q11" s="222"/>
      <c r="R11" s="222">
        <v>15.98</v>
      </c>
      <c r="S11" s="222">
        <v>17.27</v>
      </c>
      <c r="T11" s="222">
        <v>12.5</v>
      </c>
      <c r="U11" s="222"/>
      <c r="V11" s="221">
        <f t="shared" si="4"/>
        <v>0</v>
      </c>
      <c r="W11" s="218">
        <f t="shared" si="12"/>
        <v>0</v>
      </c>
      <c r="X11" s="219"/>
      <c r="Y11" s="219"/>
      <c r="Z11" s="219"/>
      <c r="AA11" s="219"/>
      <c r="AB11" s="219"/>
      <c r="AC11" s="218">
        <f t="shared" si="5"/>
        <v>0</v>
      </c>
      <c r="AD11" s="219"/>
      <c r="AE11" s="219"/>
      <c r="AF11" s="219"/>
      <c r="AG11" s="219"/>
      <c r="AH11" s="219"/>
      <c r="AI11" s="219"/>
      <c r="AJ11" s="221">
        <f t="shared" si="6"/>
        <v>118.40732</v>
      </c>
      <c r="AK11" s="221">
        <f t="shared" si="13"/>
        <v>58.0028</v>
      </c>
      <c r="AL11" s="221">
        <f t="shared" si="14"/>
        <v>18.0312</v>
      </c>
      <c r="AM11" s="221">
        <f t="shared" si="7"/>
        <v>13.5234</v>
      </c>
      <c r="AN11" s="221">
        <f t="shared" si="8"/>
        <v>0.45078</v>
      </c>
      <c r="AO11" s="221">
        <f t="shared" si="9"/>
        <v>1.35234</v>
      </c>
      <c r="AP11" s="221">
        <f t="shared" si="10"/>
        <v>27.0468</v>
      </c>
      <c r="AQ11" s="222"/>
      <c r="AR11" s="220"/>
    </row>
    <row r="12" s="170" customFormat="1" ht="25" customHeight="1" spans="1:44">
      <c r="A12" s="215">
        <v>4</v>
      </c>
      <c r="B12" s="216" t="s">
        <v>203</v>
      </c>
      <c r="C12" s="217" t="s">
        <v>207</v>
      </c>
      <c r="D12" s="217">
        <v>131002</v>
      </c>
      <c r="E12" s="216" t="s">
        <v>211</v>
      </c>
      <c r="F12" s="216" t="s">
        <v>209</v>
      </c>
      <c r="G12" s="218">
        <f t="shared" si="1"/>
        <v>48.5934171428571</v>
      </c>
      <c r="H12" s="221">
        <f t="shared" si="11"/>
        <v>0</v>
      </c>
      <c r="I12" s="221">
        <f t="shared" si="2"/>
        <v>0</v>
      </c>
      <c r="J12" s="222"/>
      <c r="K12" s="222"/>
      <c r="L12" s="222"/>
      <c r="M12" s="222"/>
      <c r="N12" s="222"/>
      <c r="O12" s="221">
        <f t="shared" si="3"/>
        <v>0</v>
      </c>
      <c r="P12" s="222"/>
      <c r="Q12" s="222"/>
      <c r="R12" s="222"/>
      <c r="S12" s="222"/>
      <c r="T12" s="222"/>
      <c r="U12" s="222"/>
      <c r="V12" s="221">
        <f t="shared" si="4"/>
        <v>34.81</v>
      </c>
      <c r="W12" s="218">
        <f t="shared" si="12"/>
        <v>22.45</v>
      </c>
      <c r="X12" s="219">
        <v>16.5</v>
      </c>
      <c r="Y12" s="219"/>
      <c r="Z12" s="219">
        <v>5.95</v>
      </c>
      <c r="AA12" s="219"/>
      <c r="AB12" s="219"/>
      <c r="AC12" s="218">
        <f t="shared" si="5"/>
        <v>12.36</v>
      </c>
      <c r="AD12" s="219">
        <v>3.57</v>
      </c>
      <c r="AE12" s="219"/>
      <c r="AF12" s="219"/>
      <c r="AG12" s="219">
        <v>5.79</v>
      </c>
      <c r="AH12" s="219">
        <v>3</v>
      </c>
      <c r="AI12" s="219"/>
      <c r="AJ12" s="221">
        <f t="shared" si="6"/>
        <v>13.7834171428571</v>
      </c>
      <c r="AK12" s="221">
        <f t="shared" si="13"/>
        <v>6.81005714285714</v>
      </c>
      <c r="AL12" s="221">
        <f t="shared" si="14"/>
        <v>2.0816</v>
      </c>
      <c r="AM12" s="221">
        <f t="shared" si="7"/>
        <v>1.5612</v>
      </c>
      <c r="AN12" s="221">
        <f t="shared" si="8"/>
        <v>0.05204</v>
      </c>
      <c r="AO12" s="221">
        <f t="shared" si="9"/>
        <v>0.15612</v>
      </c>
      <c r="AP12" s="221">
        <f t="shared" si="10"/>
        <v>3.1224</v>
      </c>
      <c r="AQ12" s="222"/>
      <c r="AR12" s="220"/>
    </row>
    <row r="13" s="170" customFormat="1" ht="25" customHeight="1" spans="1:44">
      <c r="A13" s="215">
        <v>5</v>
      </c>
      <c r="B13" s="216" t="s">
        <v>203</v>
      </c>
      <c r="C13" s="217" t="s">
        <v>204</v>
      </c>
      <c r="D13" s="217">
        <v>201001</v>
      </c>
      <c r="E13" s="216" t="s">
        <v>212</v>
      </c>
      <c r="F13" s="216" t="s">
        <v>213</v>
      </c>
      <c r="G13" s="218">
        <f t="shared" si="1"/>
        <v>457.63504</v>
      </c>
      <c r="H13" s="221">
        <f t="shared" si="11"/>
        <v>351.18</v>
      </c>
      <c r="I13" s="221">
        <f t="shared" si="2"/>
        <v>298.7</v>
      </c>
      <c r="J13" s="222">
        <v>120.91</v>
      </c>
      <c r="K13" s="222">
        <v>78.17</v>
      </c>
      <c r="L13" s="222"/>
      <c r="M13" s="222">
        <v>1.44</v>
      </c>
      <c r="N13" s="222">
        <v>98.18</v>
      </c>
      <c r="O13" s="221">
        <f t="shared" si="3"/>
        <v>52.48</v>
      </c>
      <c r="P13" s="222">
        <v>10.08</v>
      </c>
      <c r="Q13" s="222"/>
      <c r="R13" s="222">
        <v>10.66</v>
      </c>
      <c r="S13" s="222">
        <v>17.74</v>
      </c>
      <c r="T13" s="222">
        <v>14</v>
      </c>
      <c r="U13" s="222"/>
      <c r="V13" s="221">
        <f t="shared" si="4"/>
        <v>0</v>
      </c>
      <c r="W13" s="218">
        <f t="shared" si="12"/>
        <v>0</v>
      </c>
      <c r="X13" s="219"/>
      <c r="Y13" s="219"/>
      <c r="Z13" s="219"/>
      <c r="AA13" s="219"/>
      <c r="AB13" s="219"/>
      <c r="AC13" s="218">
        <f t="shared" si="5"/>
        <v>0</v>
      </c>
      <c r="AD13" s="219"/>
      <c r="AE13" s="219"/>
      <c r="AF13" s="219"/>
      <c r="AG13" s="219"/>
      <c r="AH13" s="219"/>
      <c r="AI13" s="219"/>
      <c r="AJ13" s="221">
        <f t="shared" si="6"/>
        <v>106.45504</v>
      </c>
      <c r="AK13" s="221">
        <f t="shared" si="13"/>
        <v>53.1016</v>
      </c>
      <c r="AL13" s="221">
        <f t="shared" si="14"/>
        <v>15.9264</v>
      </c>
      <c r="AM13" s="221">
        <f t="shared" si="7"/>
        <v>11.9448</v>
      </c>
      <c r="AN13" s="221">
        <f t="shared" si="8"/>
        <v>0.39816</v>
      </c>
      <c r="AO13" s="221">
        <f t="shared" si="9"/>
        <v>1.19448</v>
      </c>
      <c r="AP13" s="221">
        <f t="shared" si="10"/>
        <v>23.8896</v>
      </c>
      <c r="AQ13" s="222"/>
      <c r="AR13" s="220"/>
    </row>
    <row r="14" s="170" customFormat="1" ht="25" customHeight="1" spans="1:44">
      <c r="A14" s="215">
        <v>6</v>
      </c>
      <c r="B14" s="216" t="s">
        <v>203</v>
      </c>
      <c r="C14" s="217" t="s">
        <v>204</v>
      </c>
      <c r="D14" s="217">
        <v>201006</v>
      </c>
      <c r="E14" s="216" t="s">
        <v>214</v>
      </c>
      <c r="F14" s="216" t="s">
        <v>213</v>
      </c>
      <c r="G14" s="218">
        <f t="shared" si="1"/>
        <v>62.25828</v>
      </c>
      <c r="H14" s="221">
        <f t="shared" si="11"/>
        <v>47.27</v>
      </c>
      <c r="I14" s="221">
        <f t="shared" si="2"/>
        <v>41.76</v>
      </c>
      <c r="J14" s="222">
        <v>17.04</v>
      </c>
      <c r="K14" s="222">
        <v>11.07</v>
      </c>
      <c r="L14" s="222"/>
      <c r="M14" s="222"/>
      <c r="N14" s="222">
        <v>13.65</v>
      </c>
      <c r="O14" s="221">
        <f t="shared" si="3"/>
        <v>5.51</v>
      </c>
      <c r="P14" s="222">
        <v>1.42</v>
      </c>
      <c r="Q14" s="222"/>
      <c r="R14" s="222"/>
      <c r="S14" s="222">
        <v>2.09</v>
      </c>
      <c r="T14" s="222">
        <v>2</v>
      </c>
      <c r="U14" s="222"/>
      <c r="V14" s="221">
        <f t="shared" si="4"/>
        <v>0</v>
      </c>
      <c r="W14" s="218">
        <f t="shared" si="12"/>
        <v>0</v>
      </c>
      <c r="X14" s="219"/>
      <c r="Y14" s="219"/>
      <c r="Z14" s="219"/>
      <c r="AA14" s="219"/>
      <c r="AB14" s="219"/>
      <c r="AC14" s="218">
        <f t="shared" si="5"/>
        <v>0</v>
      </c>
      <c r="AD14" s="219"/>
      <c r="AE14" s="219"/>
      <c r="AF14" s="219"/>
      <c r="AG14" s="219"/>
      <c r="AH14" s="219"/>
      <c r="AI14" s="219"/>
      <c r="AJ14" s="221">
        <f t="shared" si="6"/>
        <v>14.98828</v>
      </c>
      <c r="AK14" s="221">
        <f t="shared" si="13"/>
        <v>7.4548</v>
      </c>
      <c r="AL14" s="221">
        <f t="shared" si="14"/>
        <v>2.2488</v>
      </c>
      <c r="AM14" s="221">
        <f t="shared" si="7"/>
        <v>1.6866</v>
      </c>
      <c r="AN14" s="221">
        <f t="shared" si="8"/>
        <v>0.05622</v>
      </c>
      <c r="AO14" s="221">
        <f t="shared" si="9"/>
        <v>0.16866</v>
      </c>
      <c r="AP14" s="221">
        <f t="shared" si="10"/>
        <v>3.3732</v>
      </c>
      <c r="AQ14" s="222"/>
      <c r="AR14" s="220"/>
    </row>
    <row r="15" s="170" customFormat="1" ht="25" customHeight="1" spans="1:44">
      <c r="A15" s="215">
        <v>7</v>
      </c>
      <c r="B15" s="216" t="s">
        <v>203</v>
      </c>
      <c r="C15" s="217" t="s">
        <v>207</v>
      </c>
      <c r="D15" s="217">
        <v>201007</v>
      </c>
      <c r="E15" s="216" t="s">
        <v>215</v>
      </c>
      <c r="F15" s="216" t="s">
        <v>216</v>
      </c>
      <c r="G15" s="218">
        <f t="shared" si="1"/>
        <v>42.1133942857143</v>
      </c>
      <c r="H15" s="221">
        <f t="shared" si="11"/>
        <v>0</v>
      </c>
      <c r="I15" s="221">
        <f t="shared" si="2"/>
        <v>0</v>
      </c>
      <c r="J15" s="222"/>
      <c r="K15" s="222"/>
      <c r="L15" s="222"/>
      <c r="M15" s="222"/>
      <c r="N15" s="222"/>
      <c r="O15" s="221">
        <f t="shared" si="3"/>
        <v>0</v>
      </c>
      <c r="P15" s="222"/>
      <c r="Q15" s="222"/>
      <c r="R15" s="222"/>
      <c r="S15" s="222"/>
      <c r="T15" s="222"/>
      <c r="U15" s="222"/>
      <c r="V15" s="221">
        <f t="shared" si="4"/>
        <v>29.98</v>
      </c>
      <c r="W15" s="218">
        <f t="shared" si="12"/>
        <v>19.28</v>
      </c>
      <c r="X15" s="219">
        <v>13.81</v>
      </c>
      <c r="Y15" s="219"/>
      <c r="Z15" s="219">
        <v>5.47</v>
      </c>
      <c r="AA15" s="219"/>
      <c r="AB15" s="219"/>
      <c r="AC15" s="218">
        <f t="shared" si="5"/>
        <v>10.7</v>
      </c>
      <c r="AD15" s="219">
        <v>3.28</v>
      </c>
      <c r="AE15" s="219"/>
      <c r="AF15" s="219"/>
      <c r="AG15" s="219">
        <v>5.42</v>
      </c>
      <c r="AH15" s="219">
        <v>2</v>
      </c>
      <c r="AI15" s="219"/>
      <c r="AJ15" s="221">
        <f t="shared" si="6"/>
        <v>12.1333942857143</v>
      </c>
      <c r="AK15" s="221">
        <f t="shared" si="13"/>
        <v>6.08731428571429</v>
      </c>
      <c r="AL15" s="221">
        <f t="shared" si="14"/>
        <v>1.8048</v>
      </c>
      <c r="AM15" s="221">
        <f t="shared" si="7"/>
        <v>1.3536</v>
      </c>
      <c r="AN15" s="221">
        <f t="shared" si="8"/>
        <v>0.04512</v>
      </c>
      <c r="AO15" s="221">
        <f t="shared" si="9"/>
        <v>0.13536</v>
      </c>
      <c r="AP15" s="221">
        <f t="shared" si="10"/>
        <v>2.7072</v>
      </c>
      <c r="AQ15" s="222"/>
      <c r="AR15" s="220"/>
    </row>
    <row r="16" s="170" customFormat="1" ht="25" customHeight="1" spans="1:44">
      <c r="A16" s="215">
        <v>8</v>
      </c>
      <c r="B16" s="216" t="s">
        <v>203</v>
      </c>
      <c r="C16" s="217" t="s">
        <v>207</v>
      </c>
      <c r="D16" s="217">
        <v>201008</v>
      </c>
      <c r="E16" s="216" t="s">
        <v>217</v>
      </c>
      <c r="F16" s="216" t="s">
        <v>216</v>
      </c>
      <c r="G16" s="218">
        <f t="shared" si="1"/>
        <v>18.8237714285714</v>
      </c>
      <c r="H16" s="221">
        <f t="shared" si="11"/>
        <v>0</v>
      </c>
      <c r="I16" s="221">
        <f t="shared" si="2"/>
        <v>0</v>
      </c>
      <c r="J16" s="222"/>
      <c r="K16" s="222"/>
      <c r="L16" s="222"/>
      <c r="M16" s="222"/>
      <c r="N16" s="222"/>
      <c r="O16" s="221">
        <f t="shared" si="3"/>
        <v>0</v>
      </c>
      <c r="P16" s="222"/>
      <c r="Q16" s="222"/>
      <c r="R16" s="222"/>
      <c r="S16" s="222"/>
      <c r="T16" s="222"/>
      <c r="U16" s="222"/>
      <c r="V16" s="221">
        <f t="shared" si="4"/>
        <v>13.43</v>
      </c>
      <c r="W16" s="218">
        <f t="shared" si="12"/>
        <v>8.44</v>
      </c>
      <c r="X16" s="219">
        <v>6.01</v>
      </c>
      <c r="Y16" s="219"/>
      <c r="Z16" s="219">
        <v>2.43</v>
      </c>
      <c r="AA16" s="219"/>
      <c r="AB16" s="219"/>
      <c r="AC16" s="218">
        <f t="shared" si="5"/>
        <v>4.99</v>
      </c>
      <c r="AD16" s="219">
        <v>1.46</v>
      </c>
      <c r="AE16" s="219"/>
      <c r="AF16" s="219"/>
      <c r="AG16" s="219">
        <v>2.53</v>
      </c>
      <c r="AH16" s="219">
        <v>1</v>
      </c>
      <c r="AI16" s="219"/>
      <c r="AJ16" s="221">
        <f t="shared" si="6"/>
        <v>5.39377142857143</v>
      </c>
      <c r="AK16" s="221">
        <f t="shared" si="13"/>
        <v>2.74057142857143</v>
      </c>
      <c r="AL16" s="221">
        <f t="shared" si="14"/>
        <v>0.792</v>
      </c>
      <c r="AM16" s="221">
        <f t="shared" si="7"/>
        <v>0.594</v>
      </c>
      <c r="AN16" s="221">
        <f t="shared" si="8"/>
        <v>0.0198</v>
      </c>
      <c r="AO16" s="221">
        <f t="shared" si="9"/>
        <v>0.0594</v>
      </c>
      <c r="AP16" s="221">
        <f t="shared" si="10"/>
        <v>1.188</v>
      </c>
      <c r="AQ16" s="222"/>
      <c r="AR16" s="220"/>
    </row>
    <row r="17" s="170" customFormat="1" ht="25" customHeight="1" spans="1:44">
      <c r="A17" s="215">
        <v>9</v>
      </c>
      <c r="B17" s="216" t="s">
        <v>203</v>
      </c>
      <c r="C17" s="217" t="s">
        <v>207</v>
      </c>
      <c r="D17" s="217">
        <v>201009</v>
      </c>
      <c r="E17" s="216" t="s">
        <v>218</v>
      </c>
      <c r="F17" s="216" t="s">
        <v>216</v>
      </c>
      <c r="G17" s="218">
        <f t="shared" si="1"/>
        <v>37.7199085714286</v>
      </c>
      <c r="H17" s="221">
        <f t="shared" si="11"/>
        <v>0</v>
      </c>
      <c r="I17" s="221">
        <f t="shared" si="2"/>
        <v>0</v>
      </c>
      <c r="J17" s="222"/>
      <c r="K17" s="222"/>
      <c r="L17" s="222"/>
      <c r="M17" s="222"/>
      <c r="N17" s="222"/>
      <c r="O17" s="221">
        <f t="shared" si="3"/>
        <v>0</v>
      </c>
      <c r="P17" s="222"/>
      <c r="Q17" s="222"/>
      <c r="R17" s="222"/>
      <c r="S17" s="222"/>
      <c r="T17" s="222"/>
      <c r="U17" s="222"/>
      <c r="V17" s="221">
        <f t="shared" si="4"/>
        <v>26.77</v>
      </c>
      <c r="W17" s="218">
        <f t="shared" si="12"/>
        <v>17.77</v>
      </c>
      <c r="X17" s="219">
        <v>12.96</v>
      </c>
      <c r="Y17" s="219"/>
      <c r="Z17" s="219">
        <v>4.81</v>
      </c>
      <c r="AA17" s="219"/>
      <c r="AB17" s="219"/>
      <c r="AC17" s="218">
        <f t="shared" si="5"/>
        <v>9</v>
      </c>
      <c r="AD17" s="219">
        <v>2.89</v>
      </c>
      <c r="AE17" s="219"/>
      <c r="AF17" s="219"/>
      <c r="AG17" s="219">
        <v>4.61</v>
      </c>
      <c r="AH17" s="219">
        <v>1.5</v>
      </c>
      <c r="AI17" s="219"/>
      <c r="AJ17" s="221">
        <f t="shared" si="6"/>
        <v>10.9499085714286</v>
      </c>
      <c r="AK17" s="221">
        <f t="shared" si="13"/>
        <v>5.41302857142857</v>
      </c>
      <c r="AL17" s="221">
        <f t="shared" si="14"/>
        <v>1.6528</v>
      </c>
      <c r="AM17" s="221">
        <f t="shared" si="7"/>
        <v>1.2396</v>
      </c>
      <c r="AN17" s="221">
        <f t="shared" si="8"/>
        <v>0.04132</v>
      </c>
      <c r="AO17" s="221">
        <f t="shared" si="9"/>
        <v>0.12396</v>
      </c>
      <c r="AP17" s="221">
        <f t="shared" si="10"/>
        <v>2.4792</v>
      </c>
      <c r="AQ17" s="222"/>
      <c r="AR17" s="223"/>
    </row>
    <row r="18" s="170" customFormat="1" ht="25" customHeight="1" spans="1:44">
      <c r="A18" s="215">
        <v>10</v>
      </c>
      <c r="B18" s="216" t="s">
        <v>203</v>
      </c>
      <c r="C18" s="217" t="s">
        <v>207</v>
      </c>
      <c r="D18" s="217">
        <v>201010</v>
      </c>
      <c r="E18" s="216" t="s">
        <v>219</v>
      </c>
      <c r="F18" s="216" t="s">
        <v>216</v>
      </c>
      <c r="G18" s="218">
        <f t="shared" si="1"/>
        <v>25.6626228571429</v>
      </c>
      <c r="H18" s="221">
        <f t="shared" si="11"/>
        <v>0</v>
      </c>
      <c r="I18" s="221">
        <f t="shared" si="2"/>
        <v>0</v>
      </c>
      <c r="J18" s="222"/>
      <c r="K18" s="222"/>
      <c r="L18" s="222"/>
      <c r="M18" s="222"/>
      <c r="N18" s="222"/>
      <c r="O18" s="221">
        <f t="shared" si="3"/>
        <v>0</v>
      </c>
      <c r="P18" s="222"/>
      <c r="Q18" s="222"/>
      <c r="R18" s="222"/>
      <c r="S18" s="222"/>
      <c r="T18" s="222"/>
      <c r="U18" s="222"/>
      <c r="V18" s="221">
        <f t="shared" si="4"/>
        <v>18.57</v>
      </c>
      <c r="W18" s="218">
        <f t="shared" si="12"/>
        <v>12.81</v>
      </c>
      <c r="X18" s="219">
        <v>8.61</v>
      </c>
      <c r="Y18" s="219"/>
      <c r="Z18" s="219">
        <v>3</v>
      </c>
      <c r="AA18" s="219"/>
      <c r="AB18" s="219">
        <v>1.2</v>
      </c>
      <c r="AC18" s="218">
        <f t="shared" si="5"/>
        <v>5.76</v>
      </c>
      <c r="AD18" s="219">
        <v>1.8</v>
      </c>
      <c r="AE18" s="219"/>
      <c r="AF18" s="219"/>
      <c r="AG18" s="219">
        <v>2.96</v>
      </c>
      <c r="AH18" s="219">
        <v>1</v>
      </c>
      <c r="AI18" s="219"/>
      <c r="AJ18" s="221">
        <f t="shared" si="6"/>
        <v>7.09262285714286</v>
      </c>
      <c r="AK18" s="221">
        <f t="shared" si="13"/>
        <v>3.49874285714286</v>
      </c>
      <c r="AL18" s="221">
        <f t="shared" si="14"/>
        <v>1.0728</v>
      </c>
      <c r="AM18" s="221">
        <f t="shared" si="7"/>
        <v>0.8046</v>
      </c>
      <c r="AN18" s="221">
        <f t="shared" si="8"/>
        <v>0.02682</v>
      </c>
      <c r="AO18" s="221">
        <f t="shared" si="9"/>
        <v>0.08046</v>
      </c>
      <c r="AP18" s="221">
        <f t="shared" si="10"/>
        <v>1.6092</v>
      </c>
      <c r="AQ18" s="222"/>
      <c r="AR18" s="220"/>
    </row>
    <row r="19" s="170" customFormat="1" ht="25" customHeight="1" spans="1:44">
      <c r="A19" s="215">
        <v>11</v>
      </c>
      <c r="B19" s="216" t="s">
        <v>203</v>
      </c>
      <c r="C19" s="217" t="s">
        <v>207</v>
      </c>
      <c r="D19" s="217">
        <v>201011</v>
      </c>
      <c r="E19" s="216" t="s">
        <v>220</v>
      </c>
      <c r="F19" s="216" t="s">
        <v>216</v>
      </c>
      <c r="G19" s="218">
        <f t="shared" si="1"/>
        <v>32.7248228571429</v>
      </c>
      <c r="H19" s="221">
        <f t="shared" si="11"/>
        <v>0</v>
      </c>
      <c r="I19" s="221">
        <f t="shared" si="2"/>
        <v>0</v>
      </c>
      <c r="J19" s="222"/>
      <c r="K19" s="222"/>
      <c r="L19" s="222"/>
      <c r="M19" s="222"/>
      <c r="N19" s="222"/>
      <c r="O19" s="221">
        <f t="shared" si="3"/>
        <v>0</v>
      </c>
      <c r="P19" s="222"/>
      <c r="Q19" s="222"/>
      <c r="R19" s="222"/>
      <c r="S19" s="222"/>
      <c r="T19" s="222"/>
      <c r="U19" s="222"/>
      <c r="V19" s="221">
        <f t="shared" si="4"/>
        <v>23.28</v>
      </c>
      <c r="W19" s="218">
        <f t="shared" si="12"/>
        <v>14.97</v>
      </c>
      <c r="X19" s="219">
        <v>10.65</v>
      </c>
      <c r="Y19" s="219"/>
      <c r="Z19" s="219">
        <v>4.32</v>
      </c>
      <c r="AA19" s="219"/>
      <c r="AB19" s="219"/>
      <c r="AC19" s="218">
        <f t="shared" si="5"/>
        <v>8.31</v>
      </c>
      <c r="AD19" s="219">
        <v>2.59</v>
      </c>
      <c r="AE19" s="219"/>
      <c r="AF19" s="219"/>
      <c r="AG19" s="219">
        <v>4.22</v>
      </c>
      <c r="AH19" s="219">
        <v>1.5</v>
      </c>
      <c r="AI19" s="219"/>
      <c r="AJ19" s="221">
        <f t="shared" si="6"/>
        <v>9.44482285714286</v>
      </c>
      <c r="AK19" s="221">
        <f t="shared" si="13"/>
        <v>4.73874285714286</v>
      </c>
      <c r="AL19" s="221">
        <f t="shared" si="14"/>
        <v>1.4048</v>
      </c>
      <c r="AM19" s="221">
        <f t="shared" si="7"/>
        <v>1.0536</v>
      </c>
      <c r="AN19" s="221">
        <f t="shared" si="8"/>
        <v>0.03512</v>
      </c>
      <c r="AO19" s="221">
        <f t="shared" si="9"/>
        <v>0.10536</v>
      </c>
      <c r="AP19" s="221">
        <f t="shared" si="10"/>
        <v>2.1072</v>
      </c>
      <c r="AQ19" s="222"/>
      <c r="AR19" s="220"/>
    </row>
    <row r="20" s="170" customFormat="1" ht="25" customHeight="1" spans="1:44">
      <c r="A20" s="215">
        <v>12</v>
      </c>
      <c r="B20" s="216" t="s">
        <v>203</v>
      </c>
      <c r="C20" s="217" t="s">
        <v>207</v>
      </c>
      <c r="D20" s="217">
        <v>202001</v>
      </c>
      <c r="E20" s="216" t="s">
        <v>221</v>
      </c>
      <c r="F20" s="216" t="s">
        <v>209</v>
      </c>
      <c r="G20" s="218">
        <f t="shared" si="1"/>
        <v>88.1328057142857</v>
      </c>
      <c r="H20" s="221">
        <f t="shared" si="11"/>
        <v>0</v>
      </c>
      <c r="I20" s="221">
        <f t="shared" si="2"/>
        <v>0</v>
      </c>
      <c r="J20" s="222"/>
      <c r="K20" s="222"/>
      <c r="L20" s="222"/>
      <c r="M20" s="222"/>
      <c r="N20" s="222"/>
      <c r="O20" s="221">
        <f t="shared" si="3"/>
        <v>0</v>
      </c>
      <c r="P20" s="222"/>
      <c r="Q20" s="222"/>
      <c r="R20" s="222"/>
      <c r="S20" s="222"/>
      <c r="T20" s="222"/>
      <c r="U20" s="222"/>
      <c r="V20" s="221">
        <f t="shared" si="4"/>
        <v>62.69</v>
      </c>
      <c r="W20" s="218">
        <f t="shared" si="12"/>
        <v>40.7</v>
      </c>
      <c r="X20" s="219">
        <v>29.21</v>
      </c>
      <c r="Y20" s="219"/>
      <c r="Z20" s="219">
        <v>11.49</v>
      </c>
      <c r="AA20" s="219"/>
      <c r="AB20" s="219"/>
      <c r="AC20" s="218">
        <f t="shared" si="5"/>
        <v>21.99</v>
      </c>
      <c r="AD20" s="219">
        <v>6.89</v>
      </c>
      <c r="AE20" s="219"/>
      <c r="AF20" s="219"/>
      <c r="AG20" s="219">
        <v>11.1</v>
      </c>
      <c r="AH20" s="219">
        <v>4</v>
      </c>
      <c r="AI20" s="219"/>
      <c r="AJ20" s="221">
        <f t="shared" si="6"/>
        <v>25.4428057142857</v>
      </c>
      <c r="AK20" s="221">
        <f t="shared" si="13"/>
        <v>12.6886857142857</v>
      </c>
      <c r="AL20" s="221">
        <f t="shared" si="14"/>
        <v>3.8072</v>
      </c>
      <c r="AM20" s="221">
        <f t="shared" si="7"/>
        <v>2.8554</v>
      </c>
      <c r="AN20" s="221">
        <f t="shared" si="8"/>
        <v>0.09518</v>
      </c>
      <c r="AO20" s="221">
        <f t="shared" si="9"/>
        <v>0.28554</v>
      </c>
      <c r="AP20" s="221">
        <f t="shared" si="10"/>
        <v>5.7108</v>
      </c>
      <c r="AQ20" s="222"/>
      <c r="AR20" s="220"/>
    </row>
    <row r="21" s="170" customFormat="1" ht="25" customHeight="1" spans="1:44">
      <c r="A21" s="215">
        <v>13</v>
      </c>
      <c r="B21" s="216" t="s">
        <v>203</v>
      </c>
      <c r="C21" s="217" t="s">
        <v>204</v>
      </c>
      <c r="D21" s="217">
        <v>203001</v>
      </c>
      <c r="E21" s="216" t="s">
        <v>222</v>
      </c>
      <c r="F21" s="216" t="s">
        <v>223</v>
      </c>
      <c r="G21" s="218">
        <f t="shared" si="1"/>
        <v>253.0494312</v>
      </c>
      <c r="H21" s="221">
        <f t="shared" si="11"/>
        <v>192.825044</v>
      </c>
      <c r="I21" s="221">
        <f t="shared" si="2"/>
        <v>170.09376</v>
      </c>
      <c r="J21" s="222">
        <v>66.6444</v>
      </c>
      <c r="K21" s="222">
        <v>45.09</v>
      </c>
      <c r="L21" s="222"/>
      <c r="M21" s="222">
        <v>0.792</v>
      </c>
      <c r="N21" s="222">
        <v>57.56736</v>
      </c>
      <c r="O21" s="221">
        <f t="shared" si="3"/>
        <v>22.731284</v>
      </c>
      <c r="P21" s="222">
        <v>5.5537</v>
      </c>
      <c r="Q21" s="222"/>
      <c r="R21" s="222">
        <v>2.662884</v>
      </c>
      <c r="S21" s="222">
        <v>8.0147</v>
      </c>
      <c r="T21" s="222">
        <v>6.5</v>
      </c>
      <c r="U21" s="222"/>
      <c r="V21" s="221">
        <f t="shared" si="4"/>
        <v>0</v>
      </c>
      <c r="W21" s="218">
        <f t="shared" si="12"/>
        <v>0</v>
      </c>
      <c r="X21" s="219"/>
      <c r="Y21" s="219"/>
      <c r="Z21" s="219"/>
      <c r="AA21" s="219"/>
      <c r="AB21" s="219"/>
      <c r="AC21" s="218">
        <f t="shared" si="5"/>
        <v>0</v>
      </c>
      <c r="AD21" s="219"/>
      <c r="AE21" s="219"/>
      <c r="AF21" s="219"/>
      <c r="AG21" s="219"/>
      <c r="AH21" s="219"/>
      <c r="AI21" s="219"/>
      <c r="AJ21" s="221">
        <f t="shared" si="6"/>
        <v>60.2243872</v>
      </c>
      <c r="AK21" s="221">
        <f t="shared" si="13"/>
        <v>30.279568</v>
      </c>
      <c r="AL21" s="221">
        <f t="shared" si="14"/>
        <v>8.938752</v>
      </c>
      <c r="AM21" s="221">
        <f t="shared" si="7"/>
        <v>6.704064</v>
      </c>
      <c r="AN21" s="221">
        <f t="shared" si="8"/>
        <v>0.2234688</v>
      </c>
      <c r="AO21" s="221">
        <f t="shared" si="9"/>
        <v>0.6704064</v>
      </c>
      <c r="AP21" s="221">
        <f t="shared" si="10"/>
        <v>13.408128</v>
      </c>
      <c r="AQ21" s="222"/>
      <c r="AR21" s="223" t="s">
        <v>224</v>
      </c>
    </row>
    <row r="22" s="170" customFormat="1" ht="25" customHeight="1" spans="1:44">
      <c r="A22" s="215">
        <v>14</v>
      </c>
      <c r="B22" s="216" t="s">
        <v>203</v>
      </c>
      <c r="C22" s="217" t="s">
        <v>204</v>
      </c>
      <c r="D22" s="217">
        <v>203002</v>
      </c>
      <c r="E22" s="216" t="s">
        <v>225</v>
      </c>
      <c r="F22" s="216" t="s">
        <v>223</v>
      </c>
      <c r="G22" s="218">
        <f t="shared" si="1"/>
        <v>85.4103816</v>
      </c>
      <c r="H22" s="221">
        <f t="shared" si="11"/>
        <v>65.01694</v>
      </c>
      <c r="I22" s="221">
        <f t="shared" si="2"/>
        <v>57.57384</v>
      </c>
      <c r="J22" s="222">
        <v>21.7572</v>
      </c>
      <c r="K22" s="222">
        <v>15.912</v>
      </c>
      <c r="L22" s="222"/>
      <c r="M22" s="222"/>
      <c r="N22" s="222">
        <v>19.90464</v>
      </c>
      <c r="O22" s="221">
        <f t="shared" si="3"/>
        <v>7.4431</v>
      </c>
      <c r="P22" s="222">
        <v>1.8131</v>
      </c>
      <c r="Q22" s="222"/>
      <c r="R22" s="222"/>
      <c r="S22" s="222">
        <v>2.63</v>
      </c>
      <c r="T22" s="222">
        <v>3</v>
      </c>
      <c r="U22" s="222"/>
      <c r="V22" s="221">
        <f t="shared" si="4"/>
        <v>0</v>
      </c>
      <c r="W22" s="218">
        <f t="shared" si="12"/>
        <v>0</v>
      </c>
      <c r="X22" s="222"/>
      <c r="Y22" s="222"/>
      <c r="Z22" s="222"/>
      <c r="AA22" s="222"/>
      <c r="AB22" s="222"/>
      <c r="AC22" s="221">
        <f t="shared" si="5"/>
        <v>0</v>
      </c>
      <c r="AD22" s="222"/>
      <c r="AE22" s="222"/>
      <c r="AF22" s="222"/>
      <c r="AG22" s="222"/>
      <c r="AH22" s="222"/>
      <c r="AI22" s="222"/>
      <c r="AJ22" s="221">
        <f t="shared" si="6"/>
        <v>20.3934416</v>
      </c>
      <c r="AK22" s="221">
        <f t="shared" si="13"/>
        <v>10.298096</v>
      </c>
      <c r="AL22" s="221">
        <f t="shared" si="14"/>
        <v>3.013536</v>
      </c>
      <c r="AM22" s="221">
        <f t="shared" si="7"/>
        <v>2.260152</v>
      </c>
      <c r="AN22" s="221">
        <f t="shared" si="8"/>
        <v>0.0753384</v>
      </c>
      <c r="AO22" s="221">
        <f t="shared" si="9"/>
        <v>0.2260152</v>
      </c>
      <c r="AP22" s="221">
        <f t="shared" si="10"/>
        <v>4.520304</v>
      </c>
      <c r="AQ22" s="222"/>
      <c r="AR22" s="220"/>
    </row>
    <row r="23" s="170" customFormat="1" ht="25" customHeight="1" spans="1:44">
      <c r="A23" s="215">
        <v>15</v>
      </c>
      <c r="B23" s="216" t="s">
        <v>203</v>
      </c>
      <c r="C23" s="217" t="s">
        <v>207</v>
      </c>
      <c r="D23" s="217">
        <v>203003</v>
      </c>
      <c r="E23" s="216" t="s">
        <v>226</v>
      </c>
      <c r="F23" s="216" t="s">
        <v>227</v>
      </c>
      <c r="G23" s="218">
        <f t="shared" si="1"/>
        <v>29.5776997028571</v>
      </c>
      <c r="H23" s="221">
        <f t="shared" si="11"/>
        <v>0</v>
      </c>
      <c r="I23" s="221">
        <f t="shared" si="2"/>
        <v>0</v>
      </c>
      <c r="J23" s="222"/>
      <c r="K23" s="222"/>
      <c r="L23" s="222"/>
      <c r="M23" s="222"/>
      <c r="N23" s="222"/>
      <c r="O23" s="221">
        <f t="shared" si="3"/>
        <v>0</v>
      </c>
      <c r="P23" s="222"/>
      <c r="Q23" s="222"/>
      <c r="R23" s="222"/>
      <c r="S23" s="222"/>
      <c r="T23" s="222"/>
      <c r="U23" s="222"/>
      <c r="V23" s="221">
        <f t="shared" si="4"/>
        <v>21.08352</v>
      </c>
      <c r="W23" s="218">
        <f t="shared" si="12"/>
        <v>13.32</v>
      </c>
      <c r="X23" s="222">
        <v>9.3108</v>
      </c>
      <c r="Y23" s="222"/>
      <c r="Z23" s="222">
        <v>4.0092</v>
      </c>
      <c r="AA23" s="222"/>
      <c r="AB23" s="222"/>
      <c r="AC23" s="221">
        <f t="shared" si="5"/>
        <v>7.76352</v>
      </c>
      <c r="AD23" s="222">
        <v>2.40552</v>
      </c>
      <c r="AE23" s="222"/>
      <c r="AF23" s="222"/>
      <c r="AG23" s="222">
        <v>3.858</v>
      </c>
      <c r="AH23" s="222">
        <v>1.5</v>
      </c>
      <c r="AI23" s="222"/>
      <c r="AJ23" s="221">
        <f t="shared" si="6"/>
        <v>8.49417970285714</v>
      </c>
      <c r="AK23" s="221">
        <f t="shared" si="13"/>
        <v>4.27974034285714</v>
      </c>
      <c r="AL23" s="221">
        <f t="shared" si="14"/>
        <v>1.2580416</v>
      </c>
      <c r="AM23" s="221">
        <f t="shared" si="7"/>
        <v>0.9435312</v>
      </c>
      <c r="AN23" s="221">
        <f t="shared" si="8"/>
        <v>0.03145104</v>
      </c>
      <c r="AO23" s="221">
        <f t="shared" si="9"/>
        <v>0.09435312</v>
      </c>
      <c r="AP23" s="221">
        <f t="shared" si="10"/>
        <v>1.8870624</v>
      </c>
      <c r="AQ23" s="222"/>
      <c r="AR23" s="220"/>
    </row>
    <row r="24" s="170" customFormat="1" ht="25" customHeight="1" spans="1:44">
      <c r="A24" s="215">
        <v>16</v>
      </c>
      <c r="B24" s="216" t="s">
        <v>203</v>
      </c>
      <c r="C24" s="217" t="s">
        <v>207</v>
      </c>
      <c r="D24" s="217">
        <v>203004</v>
      </c>
      <c r="E24" s="216" t="s">
        <v>228</v>
      </c>
      <c r="F24" s="216" t="s">
        <v>227</v>
      </c>
      <c r="G24" s="218">
        <f t="shared" si="1"/>
        <v>59.6446292114286</v>
      </c>
      <c r="H24" s="221">
        <f t="shared" si="11"/>
        <v>0</v>
      </c>
      <c r="I24" s="221">
        <f t="shared" si="2"/>
        <v>0</v>
      </c>
      <c r="J24" s="222"/>
      <c r="K24" s="222"/>
      <c r="L24" s="222"/>
      <c r="M24" s="222"/>
      <c r="N24" s="222"/>
      <c r="O24" s="221">
        <f t="shared" si="3"/>
        <v>0</v>
      </c>
      <c r="P24" s="222"/>
      <c r="Q24" s="222"/>
      <c r="R24" s="222"/>
      <c r="S24" s="222"/>
      <c r="T24" s="222"/>
      <c r="U24" s="222"/>
      <c r="V24" s="221">
        <f t="shared" si="4"/>
        <v>42.36808</v>
      </c>
      <c r="W24" s="218">
        <f t="shared" si="12"/>
        <v>27.9912</v>
      </c>
      <c r="X24" s="222">
        <v>20.3784</v>
      </c>
      <c r="Y24" s="222"/>
      <c r="Z24" s="222">
        <v>7.6128</v>
      </c>
      <c r="AA24" s="222"/>
      <c r="AB24" s="222"/>
      <c r="AC24" s="221">
        <f t="shared" si="5"/>
        <v>14.37688</v>
      </c>
      <c r="AD24" s="222">
        <v>4.56768</v>
      </c>
      <c r="AE24" s="222"/>
      <c r="AF24" s="222"/>
      <c r="AG24" s="222">
        <v>7.3092</v>
      </c>
      <c r="AH24" s="222">
        <v>2.5</v>
      </c>
      <c r="AI24" s="222"/>
      <c r="AJ24" s="221">
        <f t="shared" si="6"/>
        <v>17.2765492114286</v>
      </c>
      <c r="AK24" s="221">
        <f t="shared" si="13"/>
        <v>8.55076937142857</v>
      </c>
      <c r="AL24" s="221">
        <f t="shared" si="14"/>
        <v>2.6047104</v>
      </c>
      <c r="AM24" s="221">
        <f t="shared" si="7"/>
        <v>1.9535328</v>
      </c>
      <c r="AN24" s="221">
        <f t="shared" si="8"/>
        <v>0.06511776</v>
      </c>
      <c r="AO24" s="221">
        <f t="shared" si="9"/>
        <v>0.19535328</v>
      </c>
      <c r="AP24" s="221">
        <f t="shared" si="10"/>
        <v>3.9070656</v>
      </c>
      <c r="AQ24" s="222"/>
      <c r="AR24" s="220"/>
    </row>
    <row r="25" s="170" customFormat="1" ht="25" customHeight="1" spans="1:44">
      <c r="A25" s="215">
        <v>17</v>
      </c>
      <c r="B25" s="216" t="s">
        <v>203</v>
      </c>
      <c r="C25" s="217" t="s">
        <v>204</v>
      </c>
      <c r="D25" s="217">
        <v>204001</v>
      </c>
      <c r="E25" s="216" t="s">
        <v>229</v>
      </c>
      <c r="F25" s="216" t="s">
        <v>230</v>
      </c>
      <c r="G25" s="218">
        <f t="shared" si="1"/>
        <v>79.09732</v>
      </c>
      <c r="H25" s="221">
        <f t="shared" si="11"/>
        <v>61.17</v>
      </c>
      <c r="I25" s="221">
        <f t="shared" si="2"/>
        <v>49.48</v>
      </c>
      <c r="J25" s="222">
        <v>21.16</v>
      </c>
      <c r="K25" s="222">
        <v>12.83</v>
      </c>
      <c r="L25" s="222"/>
      <c r="M25" s="222"/>
      <c r="N25" s="222">
        <v>15.49</v>
      </c>
      <c r="O25" s="221">
        <f t="shared" si="3"/>
        <v>11.69</v>
      </c>
      <c r="P25" s="222">
        <v>1.76</v>
      </c>
      <c r="Q25" s="222"/>
      <c r="R25" s="222">
        <v>5.33</v>
      </c>
      <c r="S25" s="222">
        <v>2.6</v>
      </c>
      <c r="T25" s="222">
        <v>2</v>
      </c>
      <c r="U25" s="222"/>
      <c r="V25" s="221">
        <f t="shared" si="4"/>
        <v>0</v>
      </c>
      <c r="W25" s="218">
        <f t="shared" si="12"/>
        <v>0</v>
      </c>
      <c r="X25" s="222"/>
      <c r="Y25" s="222"/>
      <c r="Z25" s="222"/>
      <c r="AA25" s="222"/>
      <c r="AB25" s="222"/>
      <c r="AC25" s="221">
        <f t="shared" si="5"/>
        <v>0</v>
      </c>
      <c r="AD25" s="222"/>
      <c r="AE25" s="222"/>
      <c r="AF25" s="222"/>
      <c r="AG25" s="222"/>
      <c r="AH25" s="222"/>
      <c r="AI25" s="222"/>
      <c r="AJ25" s="221">
        <f t="shared" si="6"/>
        <v>17.92732</v>
      </c>
      <c r="AK25" s="221">
        <f t="shared" si="13"/>
        <v>8.818</v>
      </c>
      <c r="AL25" s="221">
        <f t="shared" si="14"/>
        <v>2.7192</v>
      </c>
      <c r="AM25" s="221">
        <f t="shared" si="7"/>
        <v>2.0394</v>
      </c>
      <c r="AN25" s="221">
        <f t="shared" si="8"/>
        <v>0.06798</v>
      </c>
      <c r="AO25" s="221">
        <f t="shared" si="9"/>
        <v>0.20394</v>
      </c>
      <c r="AP25" s="221">
        <f t="shared" si="10"/>
        <v>4.0788</v>
      </c>
      <c r="AQ25" s="222"/>
      <c r="AR25" s="220"/>
    </row>
    <row r="26" s="170" customFormat="1" ht="25" customHeight="1" spans="1:44">
      <c r="A26" s="215">
        <v>18</v>
      </c>
      <c r="B26" s="216" t="s">
        <v>203</v>
      </c>
      <c r="C26" s="217" t="s">
        <v>207</v>
      </c>
      <c r="D26" s="217">
        <v>204006</v>
      </c>
      <c r="E26" s="216" t="s">
        <v>231</v>
      </c>
      <c r="F26" s="216" t="s">
        <v>232</v>
      </c>
      <c r="G26" s="218">
        <f t="shared" si="1"/>
        <v>24.7720514285714</v>
      </c>
      <c r="H26" s="221">
        <f t="shared" si="11"/>
        <v>0</v>
      </c>
      <c r="I26" s="221">
        <f t="shared" si="2"/>
        <v>0</v>
      </c>
      <c r="J26" s="222"/>
      <c r="K26" s="222"/>
      <c r="L26" s="222"/>
      <c r="M26" s="222"/>
      <c r="N26" s="222"/>
      <c r="O26" s="221">
        <f t="shared" si="3"/>
        <v>0</v>
      </c>
      <c r="P26" s="222"/>
      <c r="Q26" s="222"/>
      <c r="R26" s="222"/>
      <c r="S26" s="222"/>
      <c r="T26" s="222"/>
      <c r="U26" s="222"/>
      <c r="V26" s="221">
        <f t="shared" si="4"/>
        <v>18.39</v>
      </c>
      <c r="W26" s="218">
        <f t="shared" si="12"/>
        <v>10.14</v>
      </c>
      <c r="X26" s="222">
        <v>7.19</v>
      </c>
      <c r="Y26" s="222"/>
      <c r="Z26" s="222">
        <v>2.95</v>
      </c>
      <c r="AA26" s="222"/>
      <c r="AB26" s="222"/>
      <c r="AC26" s="221">
        <f t="shared" si="5"/>
        <v>8.25</v>
      </c>
      <c r="AD26" s="222">
        <v>1.77</v>
      </c>
      <c r="AE26" s="222"/>
      <c r="AF26" s="222">
        <v>2.67</v>
      </c>
      <c r="AG26" s="222">
        <v>2.81</v>
      </c>
      <c r="AH26" s="222">
        <v>1</v>
      </c>
      <c r="AI26" s="222"/>
      <c r="AJ26" s="221">
        <f t="shared" si="6"/>
        <v>6.38205142857143</v>
      </c>
      <c r="AK26" s="221">
        <f t="shared" si="13"/>
        <v>3.19017142857143</v>
      </c>
      <c r="AL26" s="221">
        <f t="shared" si="14"/>
        <v>0.9528</v>
      </c>
      <c r="AM26" s="221">
        <f t="shared" si="7"/>
        <v>0.7146</v>
      </c>
      <c r="AN26" s="221">
        <f t="shared" si="8"/>
        <v>0.02382</v>
      </c>
      <c r="AO26" s="221">
        <f t="shared" si="9"/>
        <v>0.07146</v>
      </c>
      <c r="AP26" s="221">
        <f t="shared" si="10"/>
        <v>1.4292</v>
      </c>
      <c r="AQ26" s="222"/>
      <c r="AR26" s="220"/>
    </row>
    <row r="27" s="170" customFormat="1" ht="25" customHeight="1" spans="1:44">
      <c r="A27" s="215">
        <v>19</v>
      </c>
      <c r="B27" s="216" t="s">
        <v>203</v>
      </c>
      <c r="C27" s="217" t="s">
        <v>204</v>
      </c>
      <c r="D27" s="217">
        <v>204009</v>
      </c>
      <c r="E27" s="216" t="s">
        <v>233</v>
      </c>
      <c r="F27" s="216" t="s">
        <v>234</v>
      </c>
      <c r="G27" s="218">
        <f t="shared" si="1"/>
        <v>12.58636</v>
      </c>
      <c r="H27" s="221">
        <f t="shared" si="11"/>
        <v>9.64</v>
      </c>
      <c r="I27" s="221">
        <f t="shared" si="2"/>
        <v>8.41</v>
      </c>
      <c r="J27" s="222">
        <v>2.95</v>
      </c>
      <c r="K27" s="222">
        <v>2.42</v>
      </c>
      <c r="L27" s="222"/>
      <c r="M27" s="222"/>
      <c r="N27" s="222">
        <v>3.04</v>
      </c>
      <c r="O27" s="221">
        <f t="shared" si="3"/>
        <v>1.23</v>
      </c>
      <c r="P27" s="222">
        <v>0.25</v>
      </c>
      <c r="Q27" s="222"/>
      <c r="R27" s="222"/>
      <c r="S27" s="222">
        <v>0.48</v>
      </c>
      <c r="T27" s="222">
        <v>0.5</v>
      </c>
      <c r="U27" s="222"/>
      <c r="V27" s="221">
        <f t="shared" si="4"/>
        <v>0</v>
      </c>
      <c r="W27" s="218">
        <f t="shared" si="12"/>
        <v>0</v>
      </c>
      <c r="X27" s="222"/>
      <c r="Y27" s="222"/>
      <c r="Z27" s="222"/>
      <c r="AA27" s="222"/>
      <c r="AB27" s="222"/>
      <c r="AC27" s="221">
        <f t="shared" si="5"/>
        <v>0</v>
      </c>
      <c r="AD27" s="222"/>
      <c r="AE27" s="222"/>
      <c r="AF27" s="222"/>
      <c r="AG27" s="222"/>
      <c r="AH27" s="222"/>
      <c r="AI27" s="222"/>
      <c r="AJ27" s="221">
        <f t="shared" si="6"/>
        <v>2.94636</v>
      </c>
      <c r="AK27" s="221">
        <f t="shared" si="13"/>
        <v>1.5072</v>
      </c>
      <c r="AL27" s="221">
        <f t="shared" si="14"/>
        <v>0.4296</v>
      </c>
      <c r="AM27" s="221">
        <f t="shared" si="7"/>
        <v>0.3222</v>
      </c>
      <c r="AN27" s="221">
        <f t="shared" si="8"/>
        <v>0.01074</v>
      </c>
      <c r="AO27" s="221">
        <f t="shared" si="9"/>
        <v>0.03222</v>
      </c>
      <c r="AP27" s="221">
        <f t="shared" si="10"/>
        <v>0.6444</v>
      </c>
      <c r="AQ27" s="222"/>
      <c r="AR27" s="220"/>
    </row>
    <row r="28" s="170" customFormat="1" ht="25" customHeight="1" spans="1:44">
      <c r="A28" s="215">
        <v>20</v>
      </c>
      <c r="B28" s="216" t="s">
        <v>203</v>
      </c>
      <c r="C28" s="217" t="s">
        <v>204</v>
      </c>
      <c r="D28" s="217">
        <v>204010</v>
      </c>
      <c r="E28" s="216" t="s">
        <v>235</v>
      </c>
      <c r="F28" s="216" t="s">
        <v>230</v>
      </c>
      <c r="G28" s="218">
        <f t="shared" si="1"/>
        <v>38.4786</v>
      </c>
      <c r="H28" s="221">
        <f t="shared" si="11"/>
        <v>29.45</v>
      </c>
      <c r="I28" s="221">
        <f t="shared" si="2"/>
        <v>25.75</v>
      </c>
      <c r="J28" s="222">
        <v>9.51</v>
      </c>
      <c r="K28" s="222">
        <v>6.94</v>
      </c>
      <c r="L28" s="222"/>
      <c r="M28" s="222"/>
      <c r="N28" s="222">
        <v>9.3</v>
      </c>
      <c r="O28" s="221">
        <f t="shared" si="3"/>
        <v>3.7</v>
      </c>
      <c r="P28" s="222">
        <v>0.8</v>
      </c>
      <c r="Q28" s="222"/>
      <c r="R28" s="222"/>
      <c r="S28" s="222">
        <v>1.4</v>
      </c>
      <c r="T28" s="222">
        <v>1.5</v>
      </c>
      <c r="U28" s="222"/>
      <c r="V28" s="221">
        <f t="shared" si="4"/>
        <v>0</v>
      </c>
      <c r="W28" s="218">
        <f t="shared" si="12"/>
        <v>0</v>
      </c>
      <c r="X28" s="222"/>
      <c r="Y28" s="222"/>
      <c r="Z28" s="222"/>
      <c r="AA28" s="222"/>
      <c r="AB28" s="222"/>
      <c r="AC28" s="221">
        <f t="shared" si="5"/>
        <v>0</v>
      </c>
      <c r="AD28" s="222"/>
      <c r="AE28" s="222"/>
      <c r="AF28" s="222"/>
      <c r="AG28" s="222"/>
      <c r="AH28" s="222"/>
      <c r="AI28" s="222"/>
      <c r="AJ28" s="221">
        <f t="shared" si="6"/>
        <v>9.0286</v>
      </c>
      <c r="AK28" s="221">
        <f t="shared" si="13"/>
        <v>4.62</v>
      </c>
      <c r="AL28" s="221">
        <f t="shared" si="14"/>
        <v>1.316</v>
      </c>
      <c r="AM28" s="221">
        <f t="shared" si="7"/>
        <v>0.987</v>
      </c>
      <c r="AN28" s="221">
        <f t="shared" si="8"/>
        <v>0.0329</v>
      </c>
      <c r="AO28" s="221">
        <f t="shared" si="9"/>
        <v>0.0987</v>
      </c>
      <c r="AP28" s="221">
        <f t="shared" si="10"/>
        <v>1.974</v>
      </c>
      <c r="AQ28" s="222"/>
      <c r="AR28" s="220"/>
    </row>
    <row r="29" s="170" customFormat="1" ht="25" customHeight="1" spans="1:44">
      <c r="A29" s="215">
        <v>21</v>
      </c>
      <c r="B29" s="216" t="s">
        <v>203</v>
      </c>
      <c r="C29" s="217" t="s">
        <v>207</v>
      </c>
      <c r="D29" s="217">
        <v>204011</v>
      </c>
      <c r="E29" s="216" t="s">
        <v>236</v>
      </c>
      <c r="F29" s="216" t="s">
        <v>232</v>
      </c>
      <c r="G29" s="218">
        <f t="shared" si="1"/>
        <v>35.4971828571429</v>
      </c>
      <c r="H29" s="221">
        <f t="shared" si="11"/>
        <v>0</v>
      </c>
      <c r="I29" s="221">
        <f t="shared" si="2"/>
        <v>0</v>
      </c>
      <c r="J29" s="222"/>
      <c r="K29" s="222"/>
      <c r="L29" s="222"/>
      <c r="M29" s="222"/>
      <c r="N29" s="222"/>
      <c r="O29" s="221">
        <f t="shared" si="3"/>
        <v>0</v>
      </c>
      <c r="P29" s="222"/>
      <c r="Q29" s="222"/>
      <c r="R29" s="222"/>
      <c r="S29" s="222"/>
      <c r="T29" s="222"/>
      <c r="U29" s="222"/>
      <c r="V29" s="221">
        <f t="shared" si="4"/>
        <v>25.22</v>
      </c>
      <c r="W29" s="218">
        <f t="shared" si="12"/>
        <v>16.76</v>
      </c>
      <c r="X29" s="222">
        <v>12.31</v>
      </c>
      <c r="Y29" s="222"/>
      <c r="Z29" s="222">
        <v>4.45</v>
      </c>
      <c r="AA29" s="222"/>
      <c r="AB29" s="222"/>
      <c r="AC29" s="221">
        <f t="shared" si="5"/>
        <v>8.46</v>
      </c>
      <c r="AD29" s="222">
        <v>2.67</v>
      </c>
      <c r="AE29" s="222"/>
      <c r="AF29" s="222"/>
      <c r="AG29" s="222">
        <v>4.29</v>
      </c>
      <c r="AH29" s="222">
        <v>1.5</v>
      </c>
      <c r="AI29" s="222"/>
      <c r="AJ29" s="221">
        <f t="shared" si="6"/>
        <v>10.2771828571429</v>
      </c>
      <c r="AK29" s="221">
        <f t="shared" si="13"/>
        <v>5.06994285714286</v>
      </c>
      <c r="AL29" s="221">
        <f t="shared" si="14"/>
        <v>1.5544</v>
      </c>
      <c r="AM29" s="221">
        <f t="shared" si="7"/>
        <v>1.1658</v>
      </c>
      <c r="AN29" s="221">
        <f t="shared" si="8"/>
        <v>0.03886</v>
      </c>
      <c r="AO29" s="221">
        <f t="shared" si="9"/>
        <v>0.11658</v>
      </c>
      <c r="AP29" s="221">
        <f t="shared" si="10"/>
        <v>2.3316</v>
      </c>
      <c r="AQ29" s="222"/>
      <c r="AR29" s="220"/>
    </row>
    <row r="30" s="170" customFormat="1" ht="25" customHeight="1" spans="1:44">
      <c r="A30" s="215">
        <v>22</v>
      </c>
      <c r="B30" s="216" t="s">
        <v>203</v>
      </c>
      <c r="C30" s="217" t="s">
        <v>204</v>
      </c>
      <c r="D30" s="217">
        <v>205001</v>
      </c>
      <c r="E30" s="216" t="s">
        <v>237</v>
      </c>
      <c r="F30" s="216" t="s">
        <v>238</v>
      </c>
      <c r="G30" s="218">
        <f t="shared" si="1"/>
        <v>105.6858</v>
      </c>
      <c r="H30" s="221">
        <f t="shared" si="11"/>
        <v>83.39</v>
      </c>
      <c r="I30" s="221">
        <f t="shared" si="2"/>
        <v>64.26</v>
      </c>
      <c r="J30" s="222">
        <v>24.75</v>
      </c>
      <c r="K30" s="222">
        <v>16.7</v>
      </c>
      <c r="L30" s="222">
        <v>0</v>
      </c>
      <c r="M30" s="222">
        <v>1.69</v>
      </c>
      <c r="N30" s="222">
        <v>21.12</v>
      </c>
      <c r="O30" s="221">
        <f t="shared" si="3"/>
        <v>19.13</v>
      </c>
      <c r="P30" s="222">
        <v>2.07</v>
      </c>
      <c r="Q30" s="222"/>
      <c r="R30" s="222">
        <v>10.66</v>
      </c>
      <c r="S30" s="222">
        <v>3.4</v>
      </c>
      <c r="T30" s="222">
        <v>3</v>
      </c>
      <c r="U30" s="222"/>
      <c r="V30" s="221">
        <f t="shared" si="4"/>
        <v>0</v>
      </c>
      <c r="W30" s="218">
        <f t="shared" si="12"/>
        <v>0</v>
      </c>
      <c r="X30" s="222"/>
      <c r="Y30" s="222"/>
      <c r="Z30" s="222"/>
      <c r="AA30" s="222"/>
      <c r="AB30" s="222"/>
      <c r="AC30" s="221">
        <f t="shared" si="5"/>
        <v>0</v>
      </c>
      <c r="AD30" s="222"/>
      <c r="AE30" s="222"/>
      <c r="AF30" s="222"/>
      <c r="AG30" s="222"/>
      <c r="AH30" s="222"/>
      <c r="AI30" s="222"/>
      <c r="AJ30" s="221">
        <f t="shared" si="6"/>
        <v>22.2958</v>
      </c>
      <c r="AK30" s="221">
        <f t="shared" si="13"/>
        <v>11.1872</v>
      </c>
      <c r="AL30" s="221">
        <f t="shared" si="14"/>
        <v>3.316</v>
      </c>
      <c r="AM30" s="221">
        <f t="shared" si="7"/>
        <v>2.487</v>
      </c>
      <c r="AN30" s="221">
        <f t="shared" si="8"/>
        <v>0.0829</v>
      </c>
      <c r="AO30" s="221">
        <f t="shared" si="9"/>
        <v>0.2487</v>
      </c>
      <c r="AP30" s="221">
        <f t="shared" si="10"/>
        <v>4.974</v>
      </c>
      <c r="AQ30" s="222"/>
      <c r="AR30" s="220"/>
    </row>
    <row r="31" ht="25" customHeight="1" spans="1:44">
      <c r="A31" s="215">
        <v>23</v>
      </c>
      <c r="B31" s="216" t="s">
        <v>203</v>
      </c>
      <c r="C31" s="217" t="s">
        <v>207</v>
      </c>
      <c r="D31" s="217">
        <v>205002</v>
      </c>
      <c r="E31" s="216" t="s">
        <v>239</v>
      </c>
      <c r="F31" s="216" t="s">
        <v>240</v>
      </c>
      <c r="G31" s="218">
        <f t="shared" si="1"/>
        <v>45.9080857142857</v>
      </c>
      <c r="H31" s="221">
        <f t="shared" si="11"/>
        <v>0</v>
      </c>
      <c r="I31" s="221">
        <f t="shared" si="2"/>
        <v>0</v>
      </c>
      <c r="J31" s="222"/>
      <c r="K31" s="222"/>
      <c r="L31" s="222"/>
      <c r="M31" s="222"/>
      <c r="N31" s="222"/>
      <c r="O31" s="221">
        <f t="shared" si="3"/>
        <v>0</v>
      </c>
      <c r="P31" s="222"/>
      <c r="Q31" s="222"/>
      <c r="R31" s="222"/>
      <c r="S31" s="222"/>
      <c r="T31" s="222"/>
      <c r="U31" s="222"/>
      <c r="V31" s="221">
        <f t="shared" si="4"/>
        <v>32.63</v>
      </c>
      <c r="W31" s="218">
        <f t="shared" si="12"/>
        <v>21.36</v>
      </c>
      <c r="X31" s="222">
        <v>15.55</v>
      </c>
      <c r="Y31" s="222">
        <v>0</v>
      </c>
      <c r="Z31" s="222">
        <v>5.81</v>
      </c>
      <c r="AA31" s="222">
        <v>0</v>
      </c>
      <c r="AB31" s="222">
        <v>0</v>
      </c>
      <c r="AC31" s="221">
        <f t="shared" si="5"/>
        <v>11.27</v>
      </c>
      <c r="AD31" s="222">
        <v>3.49</v>
      </c>
      <c r="AE31" s="222"/>
      <c r="AF31" s="222"/>
      <c r="AG31" s="222">
        <v>5.78</v>
      </c>
      <c r="AH31" s="222">
        <v>2</v>
      </c>
      <c r="AI31" s="222"/>
      <c r="AJ31" s="221">
        <f t="shared" si="6"/>
        <v>13.2780857142857</v>
      </c>
      <c r="AK31" s="221">
        <f t="shared" si="13"/>
        <v>6.61828571428572</v>
      </c>
      <c r="AL31" s="221">
        <f t="shared" si="14"/>
        <v>1.988</v>
      </c>
      <c r="AM31" s="221">
        <f t="shared" si="7"/>
        <v>1.491</v>
      </c>
      <c r="AN31" s="221">
        <f t="shared" si="8"/>
        <v>0.0497</v>
      </c>
      <c r="AO31" s="221">
        <f t="shared" si="9"/>
        <v>0.1491</v>
      </c>
      <c r="AP31" s="221">
        <f t="shared" si="10"/>
        <v>2.982</v>
      </c>
      <c r="AQ31" s="222"/>
      <c r="AR31" s="220"/>
    </row>
    <row r="32" ht="25" customHeight="1" spans="1:44">
      <c r="A32" s="215">
        <v>24</v>
      </c>
      <c r="B32" s="216" t="s">
        <v>203</v>
      </c>
      <c r="C32" s="217" t="s">
        <v>204</v>
      </c>
      <c r="D32" s="217">
        <v>206001</v>
      </c>
      <c r="E32" s="216" t="s">
        <v>241</v>
      </c>
      <c r="F32" s="216" t="s">
        <v>213</v>
      </c>
      <c r="G32" s="218">
        <f t="shared" si="1"/>
        <v>79.29616</v>
      </c>
      <c r="H32" s="221">
        <f t="shared" si="11"/>
        <v>62.04</v>
      </c>
      <c r="I32" s="221">
        <f t="shared" si="2"/>
        <v>47.62</v>
      </c>
      <c r="J32" s="222">
        <v>20.45</v>
      </c>
      <c r="K32" s="222">
        <v>12.27</v>
      </c>
      <c r="L32" s="222"/>
      <c r="M32" s="222"/>
      <c r="N32" s="222">
        <v>14.9</v>
      </c>
      <c r="O32" s="221">
        <f t="shared" si="3"/>
        <v>14.42</v>
      </c>
      <c r="P32" s="222">
        <v>1.7</v>
      </c>
      <c r="Q32" s="222"/>
      <c r="R32" s="222">
        <v>7.99</v>
      </c>
      <c r="S32" s="222">
        <v>2.73</v>
      </c>
      <c r="T32" s="222">
        <v>2</v>
      </c>
      <c r="U32" s="222"/>
      <c r="V32" s="221">
        <f t="shared" si="4"/>
        <v>0</v>
      </c>
      <c r="W32" s="218">
        <f t="shared" si="12"/>
        <v>0</v>
      </c>
      <c r="X32" s="222"/>
      <c r="Y32" s="222"/>
      <c r="Z32" s="222"/>
      <c r="AA32" s="222"/>
      <c r="AB32" s="222"/>
      <c r="AC32" s="221">
        <f t="shared" si="5"/>
        <v>0</v>
      </c>
      <c r="AD32" s="222"/>
      <c r="AE32" s="222"/>
      <c r="AF32" s="222"/>
      <c r="AG32" s="222"/>
      <c r="AH32" s="222"/>
      <c r="AI32" s="222"/>
      <c r="AJ32" s="221">
        <f t="shared" si="6"/>
        <v>17.25616</v>
      </c>
      <c r="AK32" s="221">
        <f t="shared" si="13"/>
        <v>8.4872</v>
      </c>
      <c r="AL32" s="221">
        <f t="shared" si="14"/>
        <v>2.6176</v>
      </c>
      <c r="AM32" s="221">
        <f t="shared" si="7"/>
        <v>1.9632</v>
      </c>
      <c r="AN32" s="221">
        <f t="shared" si="8"/>
        <v>0.06544</v>
      </c>
      <c r="AO32" s="221">
        <f t="shared" si="9"/>
        <v>0.19632</v>
      </c>
      <c r="AP32" s="221">
        <f t="shared" si="10"/>
        <v>3.9264</v>
      </c>
      <c r="AQ32" s="222"/>
      <c r="AR32" s="224"/>
    </row>
    <row r="33" ht="25" customHeight="1" spans="1:44">
      <c r="A33" s="215">
        <v>25</v>
      </c>
      <c r="B33" s="216" t="s">
        <v>203</v>
      </c>
      <c r="C33" s="217" t="s">
        <v>207</v>
      </c>
      <c r="D33" s="217">
        <v>206002</v>
      </c>
      <c r="E33" s="216" t="s">
        <v>242</v>
      </c>
      <c r="F33" s="216" t="s">
        <v>216</v>
      </c>
      <c r="G33" s="218">
        <f t="shared" si="1"/>
        <v>29.6060213142857</v>
      </c>
      <c r="H33" s="221">
        <f t="shared" si="11"/>
        <v>0</v>
      </c>
      <c r="I33" s="221">
        <f t="shared" si="2"/>
        <v>0</v>
      </c>
      <c r="J33" s="222"/>
      <c r="K33" s="222"/>
      <c r="L33" s="222"/>
      <c r="M33" s="222"/>
      <c r="N33" s="222"/>
      <c r="O33" s="221">
        <f t="shared" si="3"/>
        <v>0</v>
      </c>
      <c r="P33" s="222"/>
      <c r="Q33" s="222"/>
      <c r="R33" s="222"/>
      <c r="S33" s="222"/>
      <c r="T33" s="222"/>
      <c r="U33" s="222"/>
      <c r="V33" s="221">
        <f t="shared" si="4"/>
        <v>21.1006</v>
      </c>
      <c r="W33" s="218">
        <f t="shared" si="12"/>
        <v>13.1532</v>
      </c>
      <c r="X33" s="222">
        <v>9.0624</v>
      </c>
      <c r="Y33" s="222"/>
      <c r="Z33" s="222">
        <v>4.0908</v>
      </c>
      <c r="AA33" s="222"/>
      <c r="AB33" s="222"/>
      <c r="AC33" s="221">
        <f t="shared" si="5"/>
        <v>7.9474</v>
      </c>
      <c r="AD33" s="222">
        <v>2.4545</v>
      </c>
      <c r="AE33" s="222"/>
      <c r="AF33" s="222"/>
      <c r="AG33" s="222">
        <v>3.9929</v>
      </c>
      <c r="AH33" s="222">
        <v>1.5</v>
      </c>
      <c r="AI33" s="222"/>
      <c r="AJ33" s="221">
        <f t="shared" si="6"/>
        <v>8.50542131428571</v>
      </c>
      <c r="AK33" s="221">
        <f t="shared" si="13"/>
        <v>4.32255771428571</v>
      </c>
      <c r="AL33" s="221">
        <f t="shared" si="14"/>
        <v>1.248616</v>
      </c>
      <c r="AM33" s="221">
        <f t="shared" si="7"/>
        <v>0.936462</v>
      </c>
      <c r="AN33" s="221">
        <f t="shared" si="8"/>
        <v>0.0312154</v>
      </c>
      <c r="AO33" s="221">
        <f t="shared" si="9"/>
        <v>0.0936462</v>
      </c>
      <c r="AP33" s="221">
        <f t="shared" si="10"/>
        <v>1.872924</v>
      </c>
      <c r="AQ33" s="222"/>
      <c r="AR33" s="224"/>
    </row>
    <row r="34" ht="25" customHeight="1" spans="1:44">
      <c r="A34" s="215">
        <v>26</v>
      </c>
      <c r="B34" s="216" t="s">
        <v>203</v>
      </c>
      <c r="C34" s="217" t="s">
        <v>204</v>
      </c>
      <c r="D34" s="217">
        <v>207001</v>
      </c>
      <c r="E34" s="216" t="s">
        <v>243</v>
      </c>
      <c r="F34" s="216" t="s">
        <v>213</v>
      </c>
      <c r="G34" s="218">
        <f t="shared" si="1"/>
        <v>77.11248</v>
      </c>
      <c r="H34" s="221">
        <f t="shared" si="11"/>
        <v>61.1</v>
      </c>
      <c r="I34" s="221">
        <f t="shared" si="2"/>
        <v>44.57</v>
      </c>
      <c r="J34" s="222">
        <v>18.32</v>
      </c>
      <c r="K34" s="222">
        <v>11.74</v>
      </c>
      <c r="L34" s="222"/>
      <c r="M34" s="222"/>
      <c r="N34" s="222">
        <v>14.51</v>
      </c>
      <c r="O34" s="221">
        <f t="shared" si="3"/>
        <v>16.53</v>
      </c>
      <c r="P34" s="222">
        <v>1.53</v>
      </c>
      <c r="Q34" s="222"/>
      <c r="R34" s="222">
        <v>10.65</v>
      </c>
      <c r="S34" s="222">
        <v>2.35</v>
      </c>
      <c r="T34" s="222">
        <v>2</v>
      </c>
      <c r="U34" s="222"/>
      <c r="V34" s="221">
        <f t="shared" si="4"/>
        <v>0</v>
      </c>
      <c r="W34" s="218">
        <f t="shared" si="12"/>
        <v>0</v>
      </c>
      <c r="X34" s="222"/>
      <c r="Y34" s="222"/>
      <c r="Z34" s="222"/>
      <c r="AA34" s="222"/>
      <c r="AB34" s="222"/>
      <c r="AC34" s="221">
        <f t="shared" si="5"/>
        <v>0</v>
      </c>
      <c r="AD34" s="222"/>
      <c r="AE34" s="222"/>
      <c r="AF34" s="222"/>
      <c r="AG34" s="222"/>
      <c r="AH34" s="222"/>
      <c r="AI34" s="222"/>
      <c r="AJ34" s="221">
        <f t="shared" si="6"/>
        <v>16.01248</v>
      </c>
      <c r="AK34" s="221">
        <f t="shared" si="13"/>
        <v>7.9564</v>
      </c>
      <c r="AL34" s="221">
        <f t="shared" si="14"/>
        <v>2.4048</v>
      </c>
      <c r="AM34" s="221">
        <f t="shared" si="7"/>
        <v>1.8036</v>
      </c>
      <c r="AN34" s="221">
        <f t="shared" si="8"/>
        <v>0.06012</v>
      </c>
      <c r="AO34" s="221">
        <f t="shared" si="9"/>
        <v>0.18036</v>
      </c>
      <c r="AP34" s="221">
        <f t="shared" si="10"/>
        <v>3.6072</v>
      </c>
      <c r="AQ34" s="222"/>
      <c r="AR34" s="220"/>
    </row>
    <row r="35" ht="25" customHeight="1" spans="1:44">
      <c r="A35" s="215">
        <v>27</v>
      </c>
      <c r="B35" s="216" t="s">
        <v>203</v>
      </c>
      <c r="C35" s="217" t="s">
        <v>207</v>
      </c>
      <c r="D35" s="217">
        <v>207002</v>
      </c>
      <c r="E35" s="216" t="s">
        <v>244</v>
      </c>
      <c r="F35" s="216" t="s">
        <v>216</v>
      </c>
      <c r="G35" s="218">
        <f t="shared" si="1"/>
        <v>45.0180628571429</v>
      </c>
      <c r="H35" s="221">
        <f t="shared" si="11"/>
        <v>0</v>
      </c>
      <c r="I35" s="221">
        <f t="shared" si="2"/>
        <v>0</v>
      </c>
      <c r="J35" s="222"/>
      <c r="K35" s="222"/>
      <c r="L35" s="222"/>
      <c r="M35" s="222"/>
      <c r="N35" s="222"/>
      <c r="O35" s="221">
        <f t="shared" si="3"/>
        <v>0</v>
      </c>
      <c r="P35" s="222"/>
      <c r="Q35" s="222"/>
      <c r="R35" s="222"/>
      <c r="S35" s="222"/>
      <c r="T35" s="222"/>
      <c r="U35" s="222"/>
      <c r="V35" s="221">
        <f t="shared" si="4"/>
        <v>32.01</v>
      </c>
      <c r="W35" s="218">
        <f t="shared" si="12"/>
        <v>20.93</v>
      </c>
      <c r="X35" s="222">
        <v>15.16</v>
      </c>
      <c r="Y35" s="222"/>
      <c r="Z35" s="222">
        <v>5.77</v>
      </c>
      <c r="AA35" s="222"/>
      <c r="AB35" s="222"/>
      <c r="AC35" s="221">
        <f t="shared" si="5"/>
        <v>11.08</v>
      </c>
      <c r="AD35" s="222">
        <v>3.46</v>
      </c>
      <c r="AE35" s="222"/>
      <c r="AF35" s="222"/>
      <c r="AG35" s="222">
        <v>5.62</v>
      </c>
      <c r="AH35" s="222">
        <v>2</v>
      </c>
      <c r="AI35" s="222"/>
      <c r="AJ35" s="221">
        <f t="shared" si="6"/>
        <v>13.0080628571429</v>
      </c>
      <c r="AK35" s="221">
        <f t="shared" si="13"/>
        <v>6.47154285714286</v>
      </c>
      <c r="AL35" s="221">
        <f t="shared" si="14"/>
        <v>1.9512</v>
      </c>
      <c r="AM35" s="221">
        <f t="shared" si="7"/>
        <v>1.4634</v>
      </c>
      <c r="AN35" s="221">
        <f t="shared" si="8"/>
        <v>0.04878</v>
      </c>
      <c r="AO35" s="221">
        <f t="shared" si="9"/>
        <v>0.14634</v>
      </c>
      <c r="AP35" s="221">
        <f t="shared" si="10"/>
        <v>2.9268</v>
      </c>
      <c r="AQ35" s="222"/>
      <c r="AR35" s="220"/>
    </row>
    <row r="36" ht="25" customHeight="1" spans="1:44">
      <c r="A36" s="215">
        <v>28</v>
      </c>
      <c r="B36" s="216" t="s">
        <v>203</v>
      </c>
      <c r="C36" s="217" t="s">
        <v>207</v>
      </c>
      <c r="D36" s="217">
        <v>207003</v>
      </c>
      <c r="E36" s="216" t="s">
        <v>245</v>
      </c>
      <c r="F36" s="216" t="s">
        <v>216</v>
      </c>
      <c r="G36" s="218">
        <f t="shared" si="1"/>
        <v>35.6542628571429</v>
      </c>
      <c r="H36" s="221">
        <f t="shared" si="11"/>
        <v>0</v>
      </c>
      <c r="I36" s="221">
        <f t="shared" si="2"/>
        <v>0</v>
      </c>
      <c r="J36" s="222"/>
      <c r="K36" s="222"/>
      <c r="L36" s="222"/>
      <c r="M36" s="222"/>
      <c r="N36" s="222"/>
      <c r="O36" s="221">
        <f t="shared" si="3"/>
        <v>0</v>
      </c>
      <c r="P36" s="222"/>
      <c r="Q36" s="222"/>
      <c r="R36" s="222"/>
      <c r="S36" s="222"/>
      <c r="T36" s="222"/>
      <c r="U36" s="222"/>
      <c r="V36" s="221">
        <f t="shared" si="4"/>
        <v>25.33</v>
      </c>
      <c r="W36" s="218">
        <f t="shared" si="12"/>
        <v>16.87</v>
      </c>
      <c r="X36" s="222">
        <v>12.42</v>
      </c>
      <c r="Y36" s="222"/>
      <c r="Z36" s="222">
        <v>4.45</v>
      </c>
      <c r="AA36" s="222"/>
      <c r="AB36" s="222"/>
      <c r="AC36" s="221">
        <f t="shared" si="5"/>
        <v>8.46</v>
      </c>
      <c r="AD36" s="222">
        <v>2.67</v>
      </c>
      <c r="AE36" s="222"/>
      <c r="AF36" s="222"/>
      <c r="AG36" s="222">
        <v>4.29</v>
      </c>
      <c r="AH36" s="222">
        <v>1.5</v>
      </c>
      <c r="AI36" s="222"/>
      <c r="AJ36" s="221">
        <f t="shared" si="6"/>
        <v>10.3242628571429</v>
      </c>
      <c r="AK36" s="221">
        <f t="shared" si="13"/>
        <v>5.08754285714286</v>
      </c>
      <c r="AL36" s="221">
        <f t="shared" si="14"/>
        <v>1.5632</v>
      </c>
      <c r="AM36" s="221">
        <f t="shared" si="7"/>
        <v>1.1724</v>
      </c>
      <c r="AN36" s="221">
        <f t="shared" si="8"/>
        <v>0.03908</v>
      </c>
      <c r="AO36" s="221">
        <f t="shared" si="9"/>
        <v>0.11724</v>
      </c>
      <c r="AP36" s="221">
        <f t="shared" si="10"/>
        <v>2.3448</v>
      </c>
      <c r="AQ36" s="222"/>
      <c r="AR36" s="220"/>
    </row>
    <row r="37" ht="25" customHeight="1" spans="1:44">
      <c r="A37" s="215">
        <v>29</v>
      </c>
      <c r="B37" s="216" t="s">
        <v>203</v>
      </c>
      <c r="C37" s="217" t="s">
        <v>204</v>
      </c>
      <c r="D37" s="217">
        <v>211001</v>
      </c>
      <c r="E37" s="216" t="s">
        <v>246</v>
      </c>
      <c r="F37" s="216" t="s">
        <v>247</v>
      </c>
      <c r="G37" s="218">
        <f t="shared" si="1"/>
        <v>198.92128</v>
      </c>
      <c r="H37" s="221">
        <f t="shared" si="11"/>
        <v>158.63</v>
      </c>
      <c r="I37" s="221">
        <f t="shared" si="2"/>
        <v>112.14</v>
      </c>
      <c r="J37" s="222">
        <v>45.98</v>
      </c>
      <c r="K37" s="222">
        <v>29.68</v>
      </c>
      <c r="L37" s="222"/>
      <c r="M37" s="222"/>
      <c r="N37" s="222">
        <v>36.48</v>
      </c>
      <c r="O37" s="221">
        <f t="shared" si="3"/>
        <v>46.49</v>
      </c>
      <c r="P37" s="222">
        <v>3.83</v>
      </c>
      <c r="Q37" s="222"/>
      <c r="R37" s="222">
        <v>10.65</v>
      </c>
      <c r="S37" s="222">
        <v>7.01</v>
      </c>
      <c r="T37" s="222">
        <v>5</v>
      </c>
      <c r="U37" s="222">
        <v>20</v>
      </c>
      <c r="V37" s="221">
        <f t="shared" si="4"/>
        <v>0</v>
      </c>
      <c r="W37" s="218">
        <f t="shared" si="12"/>
        <v>0</v>
      </c>
      <c r="X37" s="222"/>
      <c r="Y37" s="222"/>
      <c r="Z37" s="222"/>
      <c r="AA37" s="222"/>
      <c r="AB37" s="222"/>
      <c r="AC37" s="221">
        <f t="shared" si="5"/>
        <v>0</v>
      </c>
      <c r="AD37" s="222"/>
      <c r="AE37" s="222"/>
      <c r="AF37" s="222"/>
      <c r="AG37" s="222"/>
      <c r="AH37" s="222"/>
      <c r="AI37" s="222"/>
      <c r="AJ37" s="221">
        <f t="shared" si="6"/>
        <v>40.29128</v>
      </c>
      <c r="AK37" s="221">
        <f t="shared" si="13"/>
        <v>20.0144</v>
      </c>
      <c r="AL37" s="221">
        <f t="shared" si="14"/>
        <v>6.0528</v>
      </c>
      <c r="AM37" s="221">
        <f t="shared" si="7"/>
        <v>4.5396</v>
      </c>
      <c r="AN37" s="221">
        <f t="shared" si="8"/>
        <v>0.15132</v>
      </c>
      <c r="AO37" s="221">
        <f t="shared" si="9"/>
        <v>0.45396</v>
      </c>
      <c r="AP37" s="221">
        <f t="shared" si="10"/>
        <v>9.0792</v>
      </c>
      <c r="AQ37" s="222"/>
      <c r="AR37" s="223" t="s">
        <v>248</v>
      </c>
    </row>
    <row r="38" ht="25" customHeight="1" spans="1:44">
      <c r="A38" s="215">
        <v>30</v>
      </c>
      <c r="B38" s="216" t="s">
        <v>203</v>
      </c>
      <c r="C38" s="217" t="s">
        <v>207</v>
      </c>
      <c r="D38" s="217">
        <v>211002</v>
      </c>
      <c r="E38" s="216" t="s">
        <v>249</v>
      </c>
      <c r="F38" s="216" t="s">
        <v>250</v>
      </c>
      <c r="G38" s="218">
        <f t="shared" si="1"/>
        <v>100.443531428571</v>
      </c>
      <c r="H38" s="221">
        <f t="shared" si="11"/>
        <v>0</v>
      </c>
      <c r="I38" s="221">
        <f t="shared" si="2"/>
        <v>0</v>
      </c>
      <c r="J38" s="222"/>
      <c r="K38" s="222"/>
      <c r="L38" s="222"/>
      <c r="M38" s="222"/>
      <c r="N38" s="222"/>
      <c r="O38" s="221">
        <f t="shared" si="3"/>
        <v>0</v>
      </c>
      <c r="P38" s="222"/>
      <c r="Q38" s="222"/>
      <c r="R38" s="222"/>
      <c r="S38" s="222"/>
      <c r="T38" s="222"/>
      <c r="U38" s="222"/>
      <c r="V38" s="221">
        <f t="shared" si="4"/>
        <v>71.43</v>
      </c>
      <c r="W38" s="218">
        <f t="shared" si="12"/>
        <v>46.59</v>
      </c>
      <c r="X38" s="222">
        <v>33.71</v>
      </c>
      <c r="Y38" s="222"/>
      <c r="Z38" s="222">
        <v>12.88</v>
      </c>
      <c r="AA38" s="222"/>
      <c r="AB38" s="222"/>
      <c r="AC38" s="221">
        <f t="shared" si="5"/>
        <v>24.84</v>
      </c>
      <c r="AD38" s="222">
        <v>7.73</v>
      </c>
      <c r="AE38" s="222"/>
      <c r="AF38" s="222"/>
      <c r="AG38" s="222">
        <v>12.61</v>
      </c>
      <c r="AH38" s="222">
        <v>4.5</v>
      </c>
      <c r="AI38" s="222"/>
      <c r="AJ38" s="221">
        <f t="shared" si="6"/>
        <v>29.0135314285714</v>
      </c>
      <c r="AK38" s="221">
        <f t="shared" si="13"/>
        <v>14.4557714285714</v>
      </c>
      <c r="AL38" s="221">
        <f t="shared" si="14"/>
        <v>4.3456</v>
      </c>
      <c r="AM38" s="221">
        <f t="shared" si="7"/>
        <v>3.2592</v>
      </c>
      <c r="AN38" s="221">
        <f t="shared" si="8"/>
        <v>0.10864</v>
      </c>
      <c r="AO38" s="221">
        <f t="shared" si="9"/>
        <v>0.32592</v>
      </c>
      <c r="AP38" s="221">
        <f t="shared" si="10"/>
        <v>6.5184</v>
      </c>
      <c r="AQ38" s="222"/>
      <c r="AR38" s="220"/>
    </row>
    <row r="39" ht="25" customHeight="1" spans="1:44">
      <c r="A39" s="215">
        <v>31</v>
      </c>
      <c r="B39" s="216" t="s">
        <v>203</v>
      </c>
      <c r="C39" s="217" t="s">
        <v>204</v>
      </c>
      <c r="D39" s="217">
        <v>213001</v>
      </c>
      <c r="E39" s="216" t="s">
        <v>251</v>
      </c>
      <c r="F39" s="216" t="s">
        <v>252</v>
      </c>
      <c r="G39" s="218">
        <f t="shared" si="1"/>
        <v>129.91676</v>
      </c>
      <c r="H39" s="221">
        <f t="shared" si="11"/>
        <v>98.44</v>
      </c>
      <c r="I39" s="221">
        <f t="shared" si="2"/>
        <v>87.01</v>
      </c>
      <c r="J39" s="222">
        <v>36.95</v>
      </c>
      <c r="K39" s="222">
        <v>22.62</v>
      </c>
      <c r="L39" s="222"/>
      <c r="M39" s="222"/>
      <c r="N39" s="222">
        <v>27.44</v>
      </c>
      <c r="O39" s="221">
        <f t="shared" si="3"/>
        <v>11.43</v>
      </c>
      <c r="P39" s="222">
        <v>3.08</v>
      </c>
      <c r="Q39" s="222"/>
      <c r="R39" s="222"/>
      <c r="S39" s="222">
        <v>4.85</v>
      </c>
      <c r="T39" s="222">
        <v>3.5</v>
      </c>
      <c r="U39" s="222"/>
      <c r="V39" s="221">
        <f t="shared" si="4"/>
        <v>0</v>
      </c>
      <c r="W39" s="218">
        <f t="shared" si="12"/>
        <v>0</v>
      </c>
      <c r="X39" s="222"/>
      <c r="Y39" s="222"/>
      <c r="Z39" s="222"/>
      <c r="AA39" s="222"/>
      <c r="AB39" s="222"/>
      <c r="AC39" s="221">
        <f t="shared" si="5"/>
        <v>0</v>
      </c>
      <c r="AD39" s="222"/>
      <c r="AE39" s="222"/>
      <c r="AF39" s="222"/>
      <c r="AG39" s="222"/>
      <c r="AH39" s="222"/>
      <c r="AI39" s="222"/>
      <c r="AJ39" s="221">
        <f t="shared" si="6"/>
        <v>31.47676</v>
      </c>
      <c r="AK39" s="221">
        <f t="shared" si="13"/>
        <v>15.512</v>
      </c>
      <c r="AL39" s="221">
        <f t="shared" si="14"/>
        <v>4.7656</v>
      </c>
      <c r="AM39" s="221">
        <f t="shared" si="7"/>
        <v>3.5742</v>
      </c>
      <c r="AN39" s="221">
        <f t="shared" si="8"/>
        <v>0.11914</v>
      </c>
      <c r="AO39" s="221">
        <f t="shared" si="9"/>
        <v>0.35742</v>
      </c>
      <c r="AP39" s="221">
        <f t="shared" si="10"/>
        <v>7.1484</v>
      </c>
      <c r="AQ39" s="222"/>
      <c r="AR39" s="224"/>
    </row>
    <row r="40" ht="25" customHeight="1" spans="1:44">
      <c r="A40" s="215">
        <v>32</v>
      </c>
      <c r="B40" s="216" t="s">
        <v>203</v>
      </c>
      <c r="C40" s="217" t="s">
        <v>207</v>
      </c>
      <c r="D40" s="217">
        <v>213004</v>
      </c>
      <c r="E40" s="225" t="s">
        <v>253</v>
      </c>
      <c r="F40" s="216" t="s">
        <v>254</v>
      </c>
      <c r="G40" s="218">
        <f t="shared" si="1"/>
        <v>53.7678228571429</v>
      </c>
      <c r="H40" s="221">
        <f t="shared" si="11"/>
        <v>0</v>
      </c>
      <c r="I40" s="221">
        <f t="shared" si="2"/>
        <v>0</v>
      </c>
      <c r="J40" s="222"/>
      <c r="K40" s="222"/>
      <c r="L40" s="222"/>
      <c r="M40" s="222"/>
      <c r="N40" s="222"/>
      <c r="O40" s="221">
        <f t="shared" si="3"/>
        <v>0</v>
      </c>
      <c r="P40" s="222"/>
      <c r="Q40" s="222"/>
      <c r="R40" s="222"/>
      <c r="S40" s="222"/>
      <c r="T40" s="222"/>
      <c r="U40" s="222"/>
      <c r="V40" s="221">
        <f t="shared" si="4"/>
        <v>38.26</v>
      </c>
      <c r="W40" s="218">
        <f t="shared" si="12"/>
        <v>24.56</v>
      </c>
      <c r="X40" s="222">
        <v>17.47</v>
      </c>
      <c r="Y40" s="222"/>
      <c r="Z40" s="222">
        <v>7.09</v>
      </c>
      <c r="AA40" s="222"/>
      <c r="AB40" s="222"/>
      <c r="AC40" s="221">
        <f t="shared" si="5"/>
        <v>13.7</v>
      </c>
      <c r="AD40" s="222">
        <v>4.25</v>
      </c>
      <c r="AE40" s="222"/>
      <c r="AF40" s="222"/>
      <c r="AG40" s="222">
        <v>6.95</v>
      </c>
      <c r="AH40" s="222">
        <v>2.5</v>
      </c>
      <c r="AI40" s="222"/>
      <c r="AJ40" s="221">
        <f t="shared" si="6"/>
        <v>15.5078228571429</v>
      </c>
      <c r="AK40" s="221">
        <f t="shared" si="13"/>
        <v>7.78674285714286</v>
      </c>
      <c r="AL40" s="221">
        <f t="shared" si="14"/>
        <v>2.3048</v>
      </c>
      <c r="AM40" s="221">
        <f t="shared" si="7"/>
        <v>1.7286</v>
      </c>
      <c r="AN40" s="221">
        <f t="shared" si="8"/>
        <v>0.05762</v>
      </c>
      <c r="AO40" s="221">
        <f t="shared" si="9"/>
        <v>0.17286</v>
      </c>
      <c r="AP40" s="221">
        <f t="shared" si="10"/>
        <v>3.4572</v>
      </c>
      <c r="AQ40" s="222"/>
      <c r="AR40" s="224"/>
    </row>
    <row r="41" ht="25" customHeight="1" spans="1:44">
      <c r="A41" s="215">
        <v>33</v>
      </c>
      <c r="B41" s="216" t="s">
        <v>203</v>
      </c>
      <c r="C41" s="217" t="s">
        <v>207</v>
      </c>
      <c r="D41" s="217">
        <v>216002</v>
      </c>
      <c r="E41" s="216" t="s">
        <v>255</v>
      </c>
      <c r="F41" s="216" t="s">
        <v>209</v>
      </c>
      <c r="G41" s="218">
        <f t="shared" si="1"/>
        <v>115.488731428571</v>
      </c>
      <c r="H41" s="221">
        <f t="shared" si="11"/>
        <v>0</v>
      </c>
      <c r="I41" s="221">
        <f t="shared" si="2"/>
        <v>0</v>
      </c>
      <c r="J41" s="222"/>
      <c r="K41" s="222"/>
      <c r="L41" s="222"/>
      <c r="M41" s="222"/>
      <c r="N41" s="222"/>
      <c r="O41" s="221">
        <f t="shared" si="3"/>
        <v>0</v>
      </c>
      <c r="P41" s="222"/>
      <c r="Q41" s="222"/>
      <c r="R41" s="222"/>
      <c r="S41" s="222"/>
      <c r="T41" s="222"/>
      <c r="U41" s="222"/>
      <c r="V41" s="221">
        <f t="shared" si="4"/>
        <v>82.08</v>
      </c>
      <c r="W41" s="218">
        <f t="shared" si="12"/>
        <v>54.05</v>
      </c>
      <c r="X41" s="222">
        <v>39.61</v>
      </c>
      <c r="Y41" s="222"/>
      <c r="Z41" s="222">
        <v>14.44</v>
      </c>
      <c r="AA41" s="222"/>
      <c r="AB41" s="222"/>
      <c r="AC41" s="221">
        <f t="shared" si="5"/>
        <v>28.03</v>
      </c>
      <c r="AD41" s="222">
        <v>8.67</v>
      </c>
      <c r="AE41" s="222"/>
      <c r="AF41" s="222"/>
      <c r="AG41" s="222">
        <v>14.36</v>
      </c>
      <c r="AH41" s="222">
        <v>5</v>
      </c>
      <c r="AI41" s="222"/>
      <c r="AJ41" s="221">
        <f t="shared" si="6"/>
        <v>33.4087314285714</v>
      </c>
      <c r="AK41" s="221">
        <f t="shared" si="13"/>
        <v>16.5997714285714</v>
      </c>
      <c r="AL41" s="221">
        <f t="shared" si="14"/>
        <v>5.0176</v>
      </c>
      <c r="AM41" s="221">
        <f t="shared" si="7"/>
        <v>3.7632</v>
      </c>
      <c r="AN41" s="221">
        <f t="shared" si="8"/>
        <v>0.12544</v>
      </c>
      <c r="AO41" s="221">
        <f t="shared" si="9"/>
        <v>0.37632</v>
      </c>
      <c r="AP41" s="221">
        <f t="shared" si="10"/>
        <v>7.5264</v>
      </c>
      <c r="AQ41" s="222"/>
      <c r="AR41" s="220"/>
    </row>
    <row r="42" ht="25" customHeight="1" spans="1:44">
      <c r="A42" s="215">
        <v>34</v>
      </c>
      <c r="B42" s="216" t="s">
        <v>203</v>
      </c>
      <c r="C42" s="217" t="s">
        <v>204</v>
      </c>
      <c r="D42" s="217">
        <v>216001</v>
      </c>
      <c r="E42" s="216" t="s">
        <v>256</v>
      </c>
      <c r="F42" s="216" t="s">
        <v>213</v>
      </c>
      <c r="G42" s="218">
        <f t="shared" si="1"/>
        <v>156.73908</v>
      </c>
      <c r="H42" s="221">
        <f t="shared" si="11"/>
        <v>124.6</v>
      </c>
      <c r="I42" s="221">
        <f t="shared" si="2"/>
        <v>98.94</v>
      </c>
      <c r="J42" s="222">
        <v>37.68</v>
      </c>
      <c r="K42" s="222">
        <v>23.13</v>
      </c>
      <c r="L42" s="222"/>
      <c r="M42" s="222">
        <v>10.08</v>
      </c>
      <c r="N42" s="222">
        <v>28.05</v>
      </c>
      <c r="O42" s="221">
        <f t="shared" si="3"/>
        <v>25.66</v>
      </c>
      <c r="P42" s="222">
        <v>3.14</v>
      </c>
      <c r="Q42" s="222"/>
      <c r="R42" s="222">
        <v>13.31</v>
      </c>
      <c r="S42" s="222">
        <v>5.71</v>
      </c>
      <c r="T42" s="222">
        <v>3.5</v>
      </c>
      <c r="U42" s="222"/>
      <c r="V42" s="221">
        <f t="shared" si="4"/>
        <v>0</v>
      </c>
      <c r="W42" s="218">
        <f t="shared" ref="W42:W74" si="15">SUM(X42:AB42)</f>
        <v>0</v>
      </c>
      <c r="X42" s="222"/>
      <c r="Y42" s="222"/>
      <c r="Z42" s="222"/>
      <c r="AA42" s="222"/>
      <c r="AB42" s="222"/>
      <c r="AC42" s="221">
        <f t="shared" si="5"/>
        <v>0</v>
      </c>
      <c r="AD42" s="222"/>
      <c r="AE42" s="222"/>
      <c r="AF42" s="222"/>
      <c r="AG42" s="222"/>
      <c r="AH42" s="222"/>
      <c r="AI42" s="222"/>
      <c r="AJ42" s="221">
        <f t="shared" si="6"/>
        <v>32.13908</v>
      </c>
      <c r="AK42" s="221">
        <f t="shared" si="13"/>
        <v>15.842</v>
      </c>
      <c r="AL42" s="221">
        <f t="shared" si="14"/>
        <v>4.8648</v>
      </c>
      <c r="AM42" s="221">
        <f t="shared" si="7"/>
        <v>3.6486</v>
      </c>
      <c r="AN42" s="221">
        <f t="shared" si="8"/>
        <v>0.12162</v>
      </c>
      <c r="AO42" s="221">
        <f t="shared" si="9"/>
        <v>0.36486</v>
      </c>
      <c r="AP42" s="221">
        <f t="shared" si="10"/>
        <v>7.2972</v>
      </c>
      <c r="AQ42" s="222"/>
      <c r="AR42" s="220"/>
    </row>
    <row r="43" ht="25" customHeight="1" spans="1:44">
      <c r="A43" s="215">
        <v>35</v>
      </c>
      <c r="B43" s="216" t="s">
        <v>203</v>
      </c>
      <c r="C43" s="217" t="s">
        <v>204</v>
      </c>
      <c r="D43" s="217">
        <v>222001</v>
      </c>
      <c r="E43" s="216" t="s">
        <v>257</v>
      </c>
      <c r="F43" s="216" t="s">
        <v>258</v>
      </c>
      <c r="G43" s="218">
        <f t="shared" si="1"/>
        <v>1428.24188</v>
      </c>
      <c r="H43" s="221">
        <f t="shared" si="11"/>
        <v>1095.39</v>
      </c>
      <c r="I43" s="221">
        <f t="shared" si="2"/>
        <v>928.61</v>
      </c>
      <c r="J43" s="222">
        <v>358.99</v>
      </c>
      <c r="K43" s="222">
        <v>265.32</v>
      </c>
      <c r="L43" s="222"/>
      <c r="M43" s="222"/>
      <c r="N43" s="222">
        <v>304.3</v>
      </c>
      <c r="O43" s="221">
        <f t="shared" si="3"/>
        <v>166.78</v>
      </c>
      <c r="P43" s="222">
        <v>29.92</v>
      </c>
      <c r="Q43" s="222"/>
      <c r="R43" s="222">
        <v>13.32</v>
      </c>
      <c r="S43" s="222">
        <v>48.54</v>
      </c>
      <c r="T43" s="222">
        <v>45</v>
      </c>
      <c r="U43" s="222">
        <v>30</v>
      </c>
      <c r="V43" s="221">
        <f t="shared" si="4"/>
        <v>0</v>
      </c>
      <c r="W43" s="218">
        <f t="shared" si="15"/>
        <v>0</v>
      </c>
      <c r="X43" s="222"/>
      <c r="Y43" s="222"/>
      <c r="Z43" s="222"/>
      <c r="AA43" s="222"/>
      <c r="AB43" s="222"/>
      <c r="AC43" s="221">
        <f t="shared" si="5"/>
        <v>0</v>
      </c>
      <c r="AD43" s="222"/>
      <c r="AE43" s="222"/>
      <c r="AF43" s="222"/>
      <c r="AG43" s="222"/>
      <c r="AH43" s="222"/>
      <c r="AI43" s="222"/>
      <c r="AJ43" s="221">
        <f t="shared" si="6"/>
        <v>332.85188</v>
      </c>
      <c r="AK43" s="221">
        <f t="shared" si="13"/>
        <v>165.5368</v>
      </c>
      <c r="AL43" s="221">
        <f t="shared" si="14"/>
        <v>49.9448</v>
      </c>
      <c r="AM43" s="221">
        <f t="shared" si="7"/>
        <v>37.4586</v>
      </c>
      <c r="AN43" s="221">
        <f t="shared" si="8"/>
        <v>1.24862</v>
      </c>
      <c r="AO43" s="221">
        <f t="shared" si="9"/>
        <v>3.74586</v>
      </c>
      <c r="AP43" s="221">
        <f t="shared" si="10"/>
        <v>74.9172</v>
      </c>
      <c r="AQ43" s="222"/>
      <c r="AR43" s="223" t="s">
        <v>259</v>
      </c>
    </row>
    <row r="44" ht="25" customHeight="1" spans="1:44">
      <c r="A44" s="215">
        <v>36</v>
      </c>
      <c r="B44" s="216" t="s">
        <v>203</v>
      </c>
      <c r="C44" s="217" t="s">
        <v>207</v>
      </c>
      <c r="D44" s="217">
        <v>222002</v>
      </c>
      <c r="E44" s="216" t="s">
        <v>260</v>
      </c>
      <c r="F44" s="216" t="s">
        <v>261</v>
      </c>
      <c r="G44" s="218">
        <f t="shared" si="1"/>
        <v>112.03472</v>
      </c>
      <c r="H44" s="221">
        <f t="shared" si="11"/>
        <v>0</v>
      </c>
      <c r="I44" s="221">
        <f t="shared" si="2"/>
        <v>0</v>
      </c>
      <c r="J44" s="222"/>
      <c r="K44" s="222"/>
      <c r="L44" s="222"/>
      <c r="M44" s="222"/>
      <c r="N44" s="222"/>
      <c r="O44" s="221">
        <f t="shared" si="3"/>
        <v>0</v>
      </c>
      <c r="P44" s="222"/>
      <c r="Q44" s="222"/>
      <c r="R44" s="222"/>
      <c r="S44" s="222"/>
      <c r="T44" s="222"/>
      <c r="U44" s="222"/>
      <c r="V44" s="221">
        <f t="shared" si="4"/>
        <v>79.67</v>
      </c>
      <c r="W44" s="218">
        <f t="shared" si="15"/>
        <v>52.31</v>
      </c>
      <c r="X44" s="222">
        <v>35.62</v>
      </c>
      <c r="Y44" s="222">
        <v>2.64</v>
      </c>
      <c r="Z44" s="222">
        <v>14.05</v>
      </c>
      <c r="AA44" s="222"/>
      <c r="AB44" s="222"/>
      <c r="AC44" s="221">
        <f t="shared" si="5"/>
        <v>27.36</v>
      </c>
      <c r="AD44" s="222">
        <v>8.43</v>
      </c>
      <c r="AE44" s="222"/>
      <c r="AF44" s="222"/>
      <c r="AG44" s="222">
        <v>13.93</v>
      </c>
      <c r="AH44" s="222">
        <v>5</v>
      </c>
      <c r="AI44" s="222"/>
      <c r="AJ44" s="221">
        <f t="shared" si="6"/>
        <v>32.36472</v>
      </c>
      <c r="AK44" s="221">
        <f t="shared" si="13"/>
        <v>16.0864</v>
      </c>
      <c r="AL44" s="221">
        <f t="shared" si="14"/>
        <v>4.8592</v>
      </c>
      <c r="AM44" s="221">
        <f t="shared" si="7"/>
        <v>3.6444</v>
      </c>
      <c r="AN44" s="221">
        <f t="shared" si="8"/>
        <v>0.12148</v>
      </c>
      <c r="AO44" s="221">
        <f t="shared" si="9"/>
        <v>0.36444</v>
      </c>
      <c r="AP44" s="221">
        <f t="shared" si="10"/>
        <v>7.2888</v>
      </c>
      <c r="AQ44" s="222"/>
      <c r="AR44" s="220"/>
    </row>
    <row r="45" ht="25" customHeight="1" spans="1:44">
      <c r="A45" s="215">
        <v>37</v>
      </c>
      <c r="B45" s="216" t="s">
        <v>203</v>
      </c>
      <c r="C45" s="217" t="s">
        <v>204</v>
      </c>
      <c r="D45" s="217">
        <v>225001</v>
      </c>
      <c r="E45" s="216" t="s">
        <v>262</v>
      </c>
      <c r="F45" s="216" t="s">
        <v>230</v>
      </c>
      <c r="G45" s="218">
        <f t="shared" si="1"/>
        <v>92.19672</v>
      </c>
      <c r="H45" s="221">
        <f t="shared" si="11"/>
        <v>71.16</v>
      </c>
      <c r="I45" s="221">
        <f t="shared" si="2"/>
        <v>58.24</v>
      </c>
      <c r="J45" s="222">
        <v>24.57</v>
      </c>
      <c r="K45" s="222">
        <v>15.17</v>
      </c>
      <c r="L45" s="222"/>
      <c r="M45" s="222"/>
      <c r="N45" s="222">
        <v>18.5</v>
      </c>
      <c r="O45" s="221">
        <f t="shared" si="3"/>
        <v>12.92</v>
      </c>
      <c r="P45" s="222">
        <v>2.05</v>
      </c>
      <c r="Q45" s="222"/>
      <c r="R45" s="222">
        <v>5.33</v>
      </c>
      <c r="S45" s="222">
        <v>3.04</v>
      </c>
      <c r="T45" s="222">
        <v>2.5</v>
      </c>
      <c r="U45" s="222"/>
      <c r="V45" s="221">
        <f t="shared" si="4"/>
        <v>0</v>
      </c>
      <c r="W45" s="218">
        <f t="shared" si="15"/>
        <v>0</v>
      </c>
      <c r="X45" s="222"/>
      <c r="Y45" s="222"/>
      <c r="Z45" s="222"/>
      <c r="AA45" s="222"/>
      <c r="AB45" s="222"/>
      <c r="AC45" s="221">
        <f t="shared" si="5"/>
        <v>0</v>
      </c>
      <c r="AD45" s="222"/>
      <c r="AE45" s="222"/>
      <c r="AF45" s="222"/>
      <c r="AG45" s="222"/>
      <c r="AH45" s="222"/>
      <c r="AI45" s="222"/>
      <c r="AJ45" s="221">
        <f t="shared" si="6"/>
        <v>21.03672</v>
      </c>
      <c r="AK45" s="221">
        <f t="shared" si="13"/>
        <v>10.3864</v>
      </c>
      <c r="AL45" s="221">
        <f t="shared" si="14"/>
        <v>3.1792</v>
      </c>
      <c r="AM45" s="221">
        <f t="shared" si="7"/>
        <v>2.3844</v>
      </c>
      <c r="AN45" s="221">
        <f t="shared" si="8"/>
        <v>0.07948</v>
      </c>
      <c r="AO45" s="221">
        <f t="shared" si="9"/>
        <v>0.23844</v>
      </c>
      <c r="AP45" s="221">
        <f t="shared" si="10"/>
        <v>4.7688</v>
      </c>
      <c r="AQ45" s="222"/>
      <c r="AR45" s="220"/>
    </row>
    <row r="46" ht="25" customHeight="1" spans="1:44">
      <c r="A46" s="215">
        <v>38</v>
      </c>
      <c r="B46" s="216" t="s">
        <v>203</v>
      </c>
      <c r="C46" s="217" t="s">
        <v>204</v>
      </c>
      <c r="D46" s="217">
        <v>225002</v>
      </c>
      <c r="E46" s="216" t="s">
        <v>263</v>
      </c>
      <c r="F46" s="216" t="s">
        <v>230</v>
      </c>
      <c r="G46" s="218">
        <f t="shared" si="1"/>
        <v>52.54624</v>
      </c>
      <c r="H46" s="221">
        <f t="shared" si="11"/>
        <v>40.18</v>
      </c>
      <c r="I46" s="221">
        <f t="shared" si="2"/>
        <v>35.08</v>
      </c>
      <c r="J46" s="222">
        <v>13.41</v>
      </c>
      <c r="K46" s="222">
        <v>9.27</v>
      </c>
      <c r="L46" s="222"/>
      <c r="M46" s="222"/>
      <c r="N46" s="222">
        <v>12.4</v>
      </c>
      <c r="O46" s="221">
        <f t="shared" si="3"/>
        <v>5.1</v>
      </c>
      <c r="P46" s="222">
        <v>1.12</v>
      </c>
      <c r="Q46" s="222"/>
      <c r="R46" s="222"/>
      <c r="S46" s="222">
        <v>1.98</v>
      </c>
      <c r="T46" s="222">
        <v>2</v>
      </c>
      <c r="U46" s="222"/>
      <c r="V46" s="221">
        <f t="shared" si="4"/>
        <v>0</v>
      </c>
      <c r="W46" s="218">
        <f t="shared" si="15"/>
        <v>0</v>
      </c>
      <c r="X46" s="222"/>
      <c r="Y46" s="222"/>
      <c r="Z46" s="222"/>
      <c r="AA46" s="222"/>
      <c r="AB46" s="222"/>
      <c r="AC46" s="221">
        <f t="shared" si="5"/>
        <v>0</v>
      </c>
      <c r="AD46" s="222"/>
      <c r="AE46" s="222"/>
      <c r="AF46" s="222"/>
      <c r="AG46" s="222"/>
      <c r="AH46" s="222"/>
      <c r="AI46" s="222"/>
      <c r="AJ46" s="221">
        <f t="shared" si="6"/>
        <v>12.36624</v>
      </c>
      <c r="AK46" s="221">
        <f t="shared" si="13"/>
        <v>6.288</v>
      </c>
      <c r="AL46" s="221">
        <f t="shared" si="14"/>
        <v>1.8144</v>
      </c>
      <c r="AM46" s="221">
        <f t="shared" si="7"/>
        <v>1.3608</v>
      </c>
      <c r="AN46" s="221">
        <f t="shared" si="8"/>
        <v>0.04536</v>
      </c>
      <c r="AO46" s="221">
        <f t="shared" si="9"/>
        <v>0.13608</v>
      </c>
      <c r="AP46" s="221">
        <f t="shared" si="10"/>
        <v>2.7216</v>
      </c>
      <c r="AQ46" s="222"/>
      <c r="AR46" s="220"/>
    </row>
    <row r="47" ht="25" customHeight="1" spans="1:44">
      <c r="A47" s="215">
        <v>39</v>
      </c>
      <c r="B47" s="216" t="s">
        <v>203</v>
      </c>
      <c r="C47" s="217" t="s">
        <v>207</v>
      </c>
      <c r="D47" s="217">
        <v>225003</v>
      </c>
      <c r="E47" s="216" t="s">
        <v>264</v>
      </c>
      <c r="F47" s="216" t="s">
        <v>232</v>
      </c>
      <c r="G47" s="218">
        <f t="shared" si="1"/>
        <v>32.1661542857143</v>
      </c>
      <c r="H47" s="221">
        <f t="shared" si="11"/>
        <v>0</v>
      </c>
      <c r="I47" s="221">
        <f t="shared" si="2"/>
        <v>0</v>
      </c>
      <c r="J47" s="222"/>
      <c r="K47" s="222"/>
      <c r="L47" s="222"/>
      <c r="M47" s="222"/>
      <c r="N47" s="222"/>
      <c r="O47" s="221">
        <f t="shared" si="3"/>
        <v>0</v>
      </c>
      <c r="P47" s="222"/>
      <c r="Q47" s="222"/>
      <c r="R47" s="222"/>
      <c r="S47" s="222"/>
      <c r="T47" s="222"/>
      <c r="U47" s="222"/>
      <c r="V47" s="221">
        <f t="shared" si="4"/>
        <v>22.89</v>
      </c>
      <c r="W47" s="218">
        <f t="shared" si="15"/>
        <v>14.58</v>
      </c>
      <c r="X47" s="222">
        <v>10.17</v>
      </c>
      <c r="Y47" s="222"/>
      <c r="Z47" s="222">
        <v>4.41</v>
      </c>
      <c r="AA47" s="222"/>
      <c r="AB47" s="222"/>
      <c r="AC47" s="221">
        <f t="shared" si="5"/>
        <v>8.31</v>
      </c>
      <c r="AD47" s="222">
        <v>2.65</v>
      </c>
      <c r="AE47" s="222"/>
      <c r="AF47" s="222"/>
      <c r="AG47" s="222">
        <v>4.16</v>
      </c>
      <c r="AH47" s="222">
        <v>1.5</v>
      </c>
      <c r="AI47" s="222"/>
      <c r="AJ47" s="221">
        <f t="shared" si="6"/>
        <v>9.27615428571429</v>
      </c>
      <c r="AK47" s="221">
        <f t="shared" si="13"/>
        <v>4.65851428571429</v>
      </c>
      <c r="AL47" s="221">
        <f t="shared" si="14"/>
        <v>1.3784</v>
      </c>
      <c r="AM47" s="221">
        <f t="shared" si="7"/>
        <v>1.0338</v>
      </c>
      <c r="AN47" s="221">
        <f t="shared" si="8"/>
        <v>0.03446</v>
      </c>
      <c r="AO47" s="221">
        <f t="shared" si="9"/>
        <v>0.10338</v>
      </c>
      <c r="AP47" s="221">
        <f t="shared" si="10"/>
        <v>2.0676</v>
      </c>
      <c r="AQ47" s="222"/>
      <c r="AR47" s="220"/>
    </row>
    <row r="48" ht="25" customHeight="1" spans="1:44">
      <c r="A48" s="215">
        <v>40</v>
      </c>
      <c r="B48" s="216" t="s">
        <v>203</v>
      </c>
      <c r="C48" s="217" t="s">
        <v>207</v>
      </c>
      <c r="D48" s="217">
        <v>225004</v>
      </c>
      <c r="E48" s="216" t="s">
        <v>265</v>
      </c>
      <c r="F48" s="216" t="s">
        <v>232</v>
      </c>
      <c r="G48" s="218">
        <f t="shared" si="1"/>
        <v>20.2984</v>
      </c>
      <c r="H48" s="221">
        <f t="shared" si="11"/>
        <v>0</v>
      </c>
      <c r="I48" s="221">
        <f t="shared" si="2"/>
        <v>0</v>
      </c>
      <c r="J48" s="222"/>
      <c r="K48" s="222"/>
      <c r="L48" s="222"/>
      <c r="M48" s="222"/>
      <c r="N48" s="222"/>
      <c r="O48" s="221">
        <f t="shared" si="3"/>
        <v>0</v>
      </c>
      <c r="P48" s="222"/>
      <c r="Q48" s="222"/>
      <c r="R48" s="222"/>
      <c r="S48" s="222"/>
      <c r="T48" s="222"/>
      <c r="U48" s="222"/>
      <c r="V48" s="221">
        <f t="shared" si="4"/>
        <v>14.46</v>
      </c>
      <c r="W48" s="218">
        <f t="shared" si="15"/>
        <v>9.14</v>
      </c>
      <c r="X48" s="222">
        <v>6.37</v>
      </c>
      <c r="Y48" s="222"/>
      <c r="Z48" s="222">
        <v>2.77</v>
      </c>
      <c r="AA48" s="222"/>
      <c r="AB48" s="222"/>
      <c r="AC48" s="221">
        <f t="shared" si="5"/>
        <v>5.32</v>
      </c>
      <c r="AD48" s="222">
        <v>1.66</v>
      </c>
      <c r="AE48" s="222"/>
      <c r="AF48" s="222"/>
      <c r="AG48" s="222">
        <v>2.66</v>
      </c>
      <c r="AH48" s="222">
        <v>1</v>
      </c>
      <c r="AI48" s="222"/>
      <c r="AJ48" s="221">
        <f t="shared" si="6"/>
        <v>5.8384</v>
      </c>
      <c r="AK48" s="221">
        <f t="shared" si="13"/>
        <v>2.944</v>
      </c>
      <c r="AL48" s="221">
        <f t="shared" si="14"/>
        <v>0.864</v>
      </c>
      <c r="AM48" s="221">
        <f t="shared" si="7"/>
        <v>0.648</v>
      </c>
      <c r="AN48" s="221">
        <f t="shared" si="8"/>
        <v>0.0216</v>
      </c>
      <c r="AO48" s="221">
        <f t="shared" si="9"/>
        <v>0.0648</v>
      </c>
      <c r="AP48" s="221">
        <f t="shared" si="10"/>
        <v>1.296</v>
      </c>
      <c r="AQ48" s="222"/>
      <c r="AR48" s="220"/>
    </row>
    <row r="49" ht="25" customHeight="1" spans="1:44">
      <c r="A49" s="215">
        <v>41</v>
      </c>
      <c r="B49" s="216" t="s">
        <v>203</v>
      </c>
      <c r="C49" s="217" t="s">
        <v>204</v>
      </c>
      <c r="D49" s="217">
        <v>241001</v>
      </c>
      <c r="E49" s="216" t="s">
        <v>266</v>
      </c>
      <c r="F49" s="216" t="s">
        <v>267</v>
      </c>
      <c r="G49" s="218">
        <f t="shared" si="1"/>
        <v>96.93704</v>
      </c>
      <c r="H49" s="221">
        <f t="shared" si="11"/>
        <v>75.63</v>
      </c>
      <c r="I49" s="221">
        <f t="shared" si="2"/>
        <v>59.7</v>
      </c>
      <c r="J49" s="222">
        <v>23.98</v>
      </c>
      <c r="K49" s="222">
        <v>15.7</v>
      </c>
      <c r="L49" s="222"/>
      <c r="M49" s="222"/>
      <c r="N49" s="222">
        <v>20.02</v>
      </c>
      <c r="O49" s="221">
        <f t="shared" si="3"/>
        <v>15.93</v>
      </c>
      <c r="P49" s="222">
        <v>2</v>
      </c>
      <c r="Q49" s="222"/>
      <c r="R49" s="222">
        <v>7.99</v>
      </c>
      <c r="S49" s="222">
        <v>2.94</v>
      </c>
      <c r="T49" s="222">
        <v>3</v>
      </c>
      <c r="U49" s="222"/>
      <c r="V49" s="221">
        <f t="shared" si="4"/>
        <v>0</v>
      </c>
      <c r="W49" s="218">
        <f t="shared" si="15"/>
        <v>0</v>
      </c>
      <c r="X49" s="222"/>
      <c r="Y49" s="222"/>
      <c r="Z49" s="222"/>
      <c r="AA49" s="222"/>
      <c r="AB49" s="222"/>
      <c r="AC49" s="221">
        <f t="shared" si="5"/>
        <v>0</v>
      </c>
      <c r="AD49" s="222"/>
      <c r="AE49" s="222"/>
      <c r="AF49" s="222"/>
      <c r="AG49" s="222"/>
      <c r="AH49" s="222"/>
      <c r="AI49" s="222"/>
      <c r="AJ49" s="221">
        <f t="shared" si="6"/>
        <v>21.30704</v>
      </c>
      <c r="AK49" s="221">
        <f t="shared" si="13"/>
        <v>10.6728</v>
      </c>
      <c r="AL49" s="221">
        <f t="shared" si="14"/>
        <v>3.1744</v>
      </c>
      <c r="AM49" s="221">
        <f t="shared" si="7"/>
        <v>2.3808</v>
      </c>
      <c r="AN49" s="221">
        <f t="shared" si="8"/>
        <v>0.07936</v>
      </c>
      <c r="AO49" s="221">
        <f t="shared" si="9"/>
        <v>0.23808</v>
      </c>
      <c r="AP49" s="221">
        <f t="shared" si="10"/>
        <v>4.7616</v>
      </c>
      <c r="AQ49" s="222"/>
      <c r="AR49" s="220"/>
    </row>
    <row r="50" ht="25" customHeight="1" spans="1:44">
      <c r="A50" s="215">
        <v>42</v>
      </c>
      <c r="B50" s="216" t="s">
        <v>203</v>
      </c>
      <c r="C50" s="217" t="s">
        <v>207</v>
      </c>
      <c r="D50" s="217">
        <v>241002</v>
      </c>
      <c r="E50" s="216" t="s">
        <v>268</v>
      </c>
      <c r="F50" s="216" t="s">
        <v>269</v>
      </c>
      <c r="G50" s="218">
        <f t="shared" si="1"/>
        <v>19.6400628571429</v>
      </c>
      <c r="H50" s="221">
        <f t="shared" si="11"/>
        <v>0</v>
      </c>
      <c r="I50" s="221">
        <f t="shared" si="2"/>
        <v>0</v>
      </c>
      <c r="J50" s="222"/>
      <c r="K50" s="222"/>
      <c r="L50" s="222"/>
      <c r="M50" s="222"/>
      <c r="N50" s="222"/>
      <c r="O50" s="221">
        <f t="shared" si="3"/>
        <v>0</v>
      </c>
      <c r="P50" s="222"/>
      <c r="Q50" s="222"/>
      <c r="R50" s="222"/>
      <c r="S50" s="222"/>
      <c r="T50" s="222"/>
      <c r="U50" s="222"/>
      <c r="V50" s="221">
        <f t="shared" si="4"/>
        <v>14</v>
      </c>
      <c r="W50" s="218">
        <f t="shared" si="15"/>
        <v>8.87</v>
      </c>
      <c r="X50" s="222">
        <v>6.35</v>
      </c>
      <c r="Y50" s="222"/>
      <c r="Z50" s="222">
        <v>2.52</v>
      </c>
      <c r="AA50" s="222"/>
      <c r="AB50" s="222"/>
      <c r="AC50" s="221">
        <f t="shared" si="5"/>
        <v>5.13</v>
      </c>
      <c r="AD50" s="222">
        <v>1.52</v>
      </c>
      <c r="AE50" s="222"/>
      <c r="AF50" s="222"/>
      <c r="AG50" s="222">
        <v>2.61</v>
      </c>
      <c r="AH50" s="222">
        <v>1</v>
      </c>
      <c r="AI50" s="222"/>
      <c r="AJ50" s="221">
        <f t="shared" si="6"/>
        <v>5.64006285714286</v>
      </c>
      <c r="AK50" s="221">
        <f t="shared" si="13"/>
        <v>2.85554285714286</v>
      </c>
      <c r="AL50" s="221">
        <f t="shared" si="14"/>
        <v>0.8312</v>
      </c>
      <c r="AM50" s="221">
        <f t="shared" si="7"/>
        <v>0.6234</v>
      </c>
      <c r="AN50" s="221">
        <f t="shared" si="8"/>
        <v>0.02078</v>
      </c>
      <c r="AO50" s="221">
        <f t="shared" si="9"/>
        <v>0.06234</v>
      </c>
      <c r="AP50" s="221">
        <f t="shared" si="10"/>
        <v>1.2468</v>
      </c>
      <c r="AQ50" s="222"/>
      <c r="AR50" s="220"/>
    </row>
    <row r="51" ht="25" customHeight="1" spans="1:44">
      <c r="A51" s="215">
        <v>43</v>
      </c>
      <c r="B51" s="216" t="s">
        <v>203</v>
      </c>
      <c r="C51" s="217" t="s">
        <v>204</v>
      </c>
      <c r="D51" s="217">
        <v>283001</v>
      </c>
      <c r="E51" s="216" t="s">
        <v>270</v>
      </c>
      <c r="F51" s="216" t="s">
        <v>230</v>
      </c>
      <c r="G51" s="218">
        <f t="shared" si="1"/>
        <v>159.28508</v>
      </c>
      <c r="H51" s="221">
        <f t="shared" si="11"/>
        <v>121.03</v>
      </c>
      <c r="I51" s="221">
        <f t="shared" si="2"/>
        <v>106.76</v>
      </c>
      <c r="J51" s="222">
        <v>43.26</v>
      </c>
      <c r="K51" s="222">
        <v>28.35</v>
      </c>
      <c r="L51" s="222"/>
      <c r="M51" s="222"/>
      <c r="N51" s="222">
        <v>35.15</v>
      </c>
      <c r="O51" s="221">
        <f t="shared" si="3"/>
        <v>14.27</v>
      </c>
      <c r="P51" s="222">
        <v>3.6</v>
      </c>
      <c r="Q51" s="222"/>
      <c r="R51" s="222"/>
      <c r="S51" s="222">
        <v>5.67</v>
      </c>
      <c r="T51" s="222">
        <v>5</v>
      </c>
      <c r="U51" s="222"/>
      <c r="V51" s="221">
        <f t="shared" si="4"/>
        <v>0</v>
      </c>
      <c r="W51" s="218">
        <f t="shared" si="15"/>
        <v>0</v>
      </c>
      <c r="X51" s="222"/>
      <c r="Y51" s="222"/>
      <c r="Z51" s="222"/>
      <c r="AA51" s="222"/>
      <c r="AB51" s="222"/>
      <c r="AC51" s="221">
        <f t="shared" si="5"/>
        <v>0</v>
      </c>
      <c r="AD51" s="222"/>
      <c r="AE51" s="222"/>
      <c r="AF51" s="222"/>
      <c r="AG51" s="222"/>
      <c r="AH51" s="222"/>
      <c r="AI51" s="222"/>
      <c r="AJ51" s="221">
        <f t="shared" si="6"/>
        <v>38.25508</v>
      </c>
      <c r="AK51" s="221">
        <f t="shared" si="13"/>
        <v>19.0636</v>
      </c>
      <c r="AL51" s="221">
        <f t="shared" si="14"/>
        <v>5.7288</v>
      </c>
      <c r="AM51" s="221">
        <f t="shared" si="7"/>
        <v>4.2966</v>
      </c>
      <c r="AN51" s="221">
        <f t="shared" si="8"/>
        <v>0.14322</v>
      </c>
      <c r="AO51" s="221">
        <f t="shared" si="9"/>
        <v>0.42966</v>
      </c>
      <c r="AP51" s="221">
        <f t="shared" si="10"/>
        <v>8.5932</v>
      </c>
      <c r="AQ51" s="222"/>
      <c r="AR51" s="224"/>
    </row>
    <row r="52" ht="25" customHeight="1" spans="1:44">
      <c r="A52" s="215">
        <v>44</v>
      </c>
      <c r="B52" s="216" t="s">
        <v>271</v>
      </c>
      <c r="C52" s="217" t="s">
        <v>204</v>
      </c>
      <c r="D52" s="217">
        <v>303001</v>
      </c>
      <c r="E52" s="216" t="s">
        <v>272</v>
      </c>
      <c r="F52" s="216" t="s">
        <v>273</v>
      </c>
      <c r="G52" s="218">
        <f t="shared" si="1"/>
        <v>345.33136</v>
      </c>
      <c r="H52" s="221">
        <f t="shared" si="11"/>
        <v>271.35</v>
      </c>
      <c r="I52" s="221">
        <f t="shared" si="2"/>
        <v>204.21</v>
      </c>
      <c r="J52" s="226">
        <v>89.41</v>
      </c>
      <c r="K52" s="226">
        <v>50.71</v>
      </c>
      <c r="L52" s="222"/>
      <c r="M52" s="222"/>
      <c r="N52" s="226">
        <v>64.09</v>
      </c>
      <c r="O52" s="221">
        <f t="shared" si="3"/>
        <v>67.14</v>
      </c>
      <c r="P52" s="226">
        <v>7.45</v>
      </c>
      <c r="Q52" s="222"/>
      <c r="R52" s="226">
        <v>39.94</v>
      </c>
      <c r="S52" s="226">
        <v>10.75</v>
      </c>
      <c r="T52" s="226">
        <v>9</v>
      </c>
      <c r="U52" s="222"/>
      <c r="V52" s="221">
        <f t="shared" si="4"/>
        <v>0</v>
      </c>
      <c r="W52" s="218">
        <f t="shared" si="15"/>
        <v>0</v>
      </c>
      <c r="X52" s="222"/>
      <c r="Y52" s="222"/>
      <c r="Z52" s="222"/>
      <c r="AA52" s="222"/>
      <c r="AB52" s="222"/>
      <c r="AC52" s="221">
        <f t="shared" si="5"/>
        <v>0</v>
      </c>
      <c r="AD52" s="222"/>
      <c r="AE52" s="222"/>
      <c r="AF52" s="222"/>
      <c r="AG52" s="222"/>
      <c r="AH52" s="222"/>
      <c r="AI52" s="222"/>
      <c r="AJ52" s="221">
        <f t="shared" si="6"/>
        <v>73.98136</v>
      </c>
      <c r="AK52" s="221">
        <f t="shared" si="13"/>
        <v>36.4292</v>
      </c>
      <c r="AL52" s="221">
        <f t="shared" si="14"/>
        <v>11.2096</v>
      </c>
      <c r="AM52" s="221">
        <f t="shared" si="7"/>
        <v>8.4072</v>
      </c>
      <c r="AN52" s="221">
        <f t="shared" si="8"/>
        <v>0.28024</v>
      </c>
      <c r="AO52" s="221">
        <f t="shared" si="9"/>
        <v>0.84072</v>
      </c>
      <c r="AP52" s="221">
        <f t="shared" si="10"/>
        <v>16.8144</v>
      </c>
      <c r="AQ52" s="222"/>
      <c r="AR52" s="220"/>
    </row>
    <row r="53" ht="25" customHeight="1" spans="1:44">
      <c r="A53" s="215">
        <v>45</v>
      </c>
      <c r="B53" s="216" t="s">
        <v>271</v>
      </c>
      <c r="C53" s="217" t="s">
        <v>207</v>
      </c>
      <c r="D53" s="217">
        <v>303003</v>
      </c>
      <c r="E53" s="216" t="s">
        <v>274</v>
      </c>
      <c r="F53" s="216" t="s">
        <v>275</v>
      </c>
      <c r="G53" s="218">
        <f t="shared" si="1"/>
        <v>114.12662832</v>
      </c>
      <c r="H53" s="221">
        <f t="shared" si="11"/>
        <v>0</v>
      </c>
      <c r="I53" s="221">
        <f t="shared" si="2"/>
        <v>0</v>
      </c>
      <c r="J53" s="222"/>
      <c r="K53" s="222"/>
      <c r="L53" s="222"/>
      <c r="M53" s="222"/>
      <c r="N53" s="222"/>
      <c r="O53" s="221">
        <f t="shared" si="3"/>
        <v>0</v>
      </c>
      <c r="P53" s="222"/>
      <c r="Q53" s="222"/>
      <c r="R53" s="222"/>
      <c r="S53" s="222"/>
      <c r="T53" s="222"/>
      <c r="U53" s="222"/>
      <c r="V53" s="221">
        <f t="shared" si="4"/>
        <v>81.788844</v>
      </c>
      <c r="W53" s="218">
        <f t="shared" si="15"/>
        <v>52.5444</v>
      </c>
      <c r="X53" s="222">
        <v>38.496</v>
      </c>
      <c r="Y53" s="222"/>
      <c r="Z53" s="222">
        <v>14.0484</v>
      </c>
      <c r="AA53" s="222"/>
      <c r="AB53" s="222"/>
      <c r="AC53" s="221">
        <f t="shared" si="5"/>
        <v>29.244444</v>
      </c>
      <c r="AD53" s="222">
        <v>8.42904</v>
      </c>
      <c r="AE53" s="222"/>
      <c r="AF53" s="222">
        <v>2.662884</v>
      </c>
      <c r="AG53" s="222">
        <v>13.65252</v>
      </c>
      <c r="AH53" s="222">
        <v>4.5</v>
      </c>
      <c r="AI53" s="222"/>
      <c r="AJ53" s="221">
        <f t="shared" si="6"/>
        <v>32.33778432</v>
      </c>
      <c r="AK53" s="221">
        <f t="shared" si="13"/>
        <v>15.9969024</v>
      </c>
      <c r="AL53" s="221">
        <f t="shared" si="14"/>
        <v>4.8778752</v>
      </c>
      <c r="AM53" s="221">
        <f t="shared" si="7"/>
        <v>3.6584064</v>
      </c>
      <c r="AN53" s="221">
        <f t="shared" si="8"/>
        <v>0.12194688</v>
      </c>
      <c r="AO53" s="221">
        <f t="shared" si="9"/>
        <v>0.36584064</v>
      </c>
      <c r="AP53" s="221">
        <f t="shared" si="10"/>
        <v>7.3168128</v>
      </c>
      <c r="AQ53" s="222"/>
      <c r="AR53" s="220"/>
    </row>
    <row r="54" ht="25" customHeight="1" spans="1:44">
      <c r="A54" s="215">
        <v>46</v>
      </c>
      <c r="B54" s="216" t="s">
        <v>271</v>
      </c>
      <c r="C54" s="217" t="s">
        <v>207</v>
      </c>
      <c r="D54" s="217">
        <v>303004</v>
      </c>
      <c r="E54" s="216" t="s">
        <v>276</v>
      </c>
      <c r="F54" s="216" t="s">
        <v>275</v>
      </c>
      <c r="G54" s="218">
        <f t="shared" si="1"/>
        <v>48.0587371428571</v>
      </c>
      <c r="H54" s="221">
        <f t="shared" si="11"/>
        <v>0</v>
      </c>
      <c r="I54" s="221">
        <f t="shared" si="2"/>
        <v>0</v>
      </c>
      <c r="J54" s="222"/>
      <c r="K54" s="222"/>
      <c r="L54" s="222"/>
      <c r="M54" s="222"/>
      <c r="N54" s="222"/>
      <c r="O54" s="221">
        <f t="shared" si="3"/>
        <v>0</v>
      </c>
      <c r="P54" s="222"/>
      <c r="Q54" s="222"/>
      <c r="R54" s="222"/>
      <c r="S54" s="222"/>
      <c r="T54" s="222"/>
      <c r="U54" s="222"/>
      <c r="V54" s="221">
        <f t="shared" si="4"/>
        <v>34.26</v>
      </c>
      <c r="W54" s="218">
        <f t="shared" si="15"/>
        <v>21.16</v>
      </c>
      <c r="X54" s="222">
        <v>15.25</v>
      </c>
      <c r="Y54" s="222"/>
      <c r="Z54" s="222">
        <v>5.91</v>
      </c>
      <c r="AA54" s="222"/>
      <c r="AB54" s="222"/>
      <c r="AC54" s="221">
        <f t="shared" si="5"/>
        <v>13.1</v>
      </c>
      <c r="AD54" s="222">
        <v>3.55</v>
      </c>
      <c r="AE54" s="222"/>
      <c r="AF54" s="222"/>
      <c r="AG54" s="222">
        <v>7.05</v>
      </c>
      <c r="AH54" s="222">
        <v>2.5</v>
      </c>
      <c r="AI54" s="222"/>
      <c r="AJ54" s="221">
        <f t="shared" si="6"/>
        <v>13.7987371428571</v>
      </c>
      <c r="AK54" s="221">
        <f t="shared" si="13"/>
        <v>7.17645714285714</v>
      </c>
      <c r="AL54" s="221">
        <f t="shared" si="14"/>
        <v>1.9768</v>
      </c>
      <c r="AM54" s="221">
        <f t="shared" si="7"/>
        <v>1.4826</v>
      </c>
      <c r="AN54" s="221">
        <f t="shared" si="8"/>
        <v>0.04942</v>
      </c>
      <c r="AO54" s="221">
        <f t="shared" si="9"/>
        <v>0.14826</v>
      </c>
      <c r="AP54" s="221">
        <f t="shared" si="10"/>
        <v>2.9652</v>
      </c>
      <c r="AQ54" s="222"/>
      <c r="AR54" s="220"/>
    </row>
    <row r="55" ht="25" customHeight="1" spans="1:44">
      <c r="A55" s="215">
        <v>47</v>
      </c>
      <c r="B55" s="216" t="s">
        <v>271</v>
      </c>
      <c r="C55" s="217" t="s">
        <v>207</v>
      </c>
      <c r="D55" s="217">
        <v>303005</v>
      </c>
      <c r="E55" s="216" t="s">
        <v>277</v>
      </c>
      <c r="F55" s="216" t="s">
        <v>275</v>
      </c>
      <c r="G55" s="218">
        <f t="shared" si="1"/>
        <v>35.2520914285714</v>
      </c>
      <c r="H55" s="221">
        <f t="shared" si="11"/>
        <v>0</v>
      </c>
      <c r="I55" s="221">
        <f t="shared" si="2"/>
        <v>0</v>
      </c>
      <c r="J55" s="222"/>
      <c r="K55" s="222"/>
      <c r="L55" s="222"/>
      <c r="M55" s="222"/>
      <c r="N55" s="222"/>
      <c r="O55" s="221">
        <f t="shared" si="3"/>
        <v>0</v>
      </c>
      <c r="P55" s="222"/>
      <c r="Q55" s="222"/>
      <c r="R55" s="222"/>
      <c r="S55" s="222"/>
      <c r="T55" s="222"/>
      <c r="U55" s="222"/>
      <c r="V55" s="221">
        <f t="shared" si="4"/>
        <v>25.05</v>
      </c>
      <c r="W55" s="218">
        <f t="shared" si="15"/>
        <v>16.85</v>
      </c>
      <c r="X55" s="222">
        <v>12.71</v>
      </c>
      <c r="Y55" s="222"/>
      <c r="Z55" s="222">
        <v>4.14</v>
      </c>
      <c r="AA55" s="222"/>
      <c r="AB55" s="222"/>
      <c r="AC55" s="221">
        <f t="shared" si="5"/>
        <v>8.2</v>
      </c>
      <c r="AD55" s="222">
        <v>2.49</v>
      </c>
      <c r="AE55" s="222"/>
      <c r="AF55" s="222"/>
      <c r="AG55" s="222">
        <v>4.21</v>
      </c>
      <c r="AH55" s="222">
        <v>1.5</v>
      </c>
      <c r="AI55" s="222"/>
      <c r="AJ55" s="221">
        <f t="shared" si="6"/>
        <v>10.2020914285714</v>
      </c>
      <c r="AK55" s="221">
        <f t="shared" si="13"/>
        <v>5.01897142857143</v>
      </c>
      <c r="AL55" s="221">
        <f t="shared" si="14"/>
        <v>1.5472</v>
      </c>
      <c r="AM55" s="221">
        <f t="shared" si="7"/>
        <v>1.1604</v>
      </c>
      <c r="AN55" s="221">
        <f t="shared" si="8"/>
        <v>0.03868</v>
      </c>
      <c r="AO55" s="221">
        <f t="shared" si="9"/>
        <v>0.11604</v>
      </c>
      <c r="AP55" s="221">
        <f t="shared" si="10"/>
        <v>2.3208</v>
      </c>
      <c r="AQ55" s="222"/>
      <c r="AR55" s="220"/>
    </row>
    <row r="56" ht="25" customHeight="1" spans="1:44">
      <c r="A56" s="215">
        <v>48</v>
      </c>
      <c r="B56" s="216" t="s">
        <v>271</v>
      </c>
      <c r="C56" s="217" t="s">
        <v>207</v>
      </c>
      <c r="D56" s="217">
        <v>303006</v>
      </c>
      <c r="E56" s="216" t="s">
        <v>278</v>
      </c>
      <c r="F56" s="216" t="s">
        <v>275</v>
      </c>
      <c r="G56" s="218">
        <f t="shared" si="1"/>
        <v>104.96388</v>
      </c>
      <c r="H56" s="221">
        <f t="shared" si="11"/>
        <v>0</v>
      </c>
      <c r="I56" s="221">
        <f t="shared" si="2"/>
        <v>0</v>
      </c>
      <c r="J56" s="222"/>
      <c r="K56" s="222"/>
      <c r="L56" s="222"/>
      <c r="M56" s="222"/>
      <c r="N56" s="222"/>
      <c r="O56" s="221">
        <f t="shared" si="3"/>
        <v>0</v>
      </c>
      <c r="P56" s="222"/>
      <c r="Q56" s="222"/>
      <c r="R56" s="222"/>
      <c r="S56" s="222"/>
      <c r="T56" s="222"/>
      <c r="U56" s="222"/>
      <c r="V56" s="221">
        <f t="shared" si="4"/>
        <v>74.59</v>
      </c>
      <c r="W56" s="218">
        <f t="shared" si="15"/>
        <v>49.21</v>
      </c>
      <c r="X56" s="222">
        <v>35.87</v>
      </c>
      <c r="Y56" s="222"/>
      <c r="Z56" s="222">
        <v>13.34</v>
      </c>
      <c r="AA56" s="222"/>
      <c r="AB56" s="222"/>
      <c r="AC56" s="221">
        <f t="shared" si="5"/>
        <v>25.38</v>
      </c>
      <c r="AD56" s="222">
        <v>8</v>
      </c>
      <c r="AE56" s="222"/>
      <c r="AF56" s="222"/>
      <c r="AG56" s="222">
        <v>12.88</v>
      </c>
      <c r="AH56" s="222">
        <v>4.5</v>
      </c>
      <c r="AI56" s="222"/>
      <c r="AJ56" s="221">
        <f t="shared" si="6"/>
        <v>30.37388</v>
      </c>
      <c r="AK56" s="221">
        <f t="shared" si="13"/>
        <v>15.0416</v>
      </c>
      <c r="AL56" s="221">
        <f t="shared" si="14"/>
        <v>4.5768</v>
      </c>
      <c r="AM56" s="221">
        <f t="shared" si="7"/>
        <v>3.4326</v>
      </c>
      <c r="AN56" s="221">
        <f t="shared" si="8"/>
        <v>0.11442</v>
      </c>
      <c r="AO56" s="221">
        <f t="shared" si="9"/>
        <v>0.34326</v>
      </c>
      <c r="AP56" s="221">
        <f t="shared" si="10"/>
        <v>6.8652</v>
      </c>
      <c r="AQ56" s="222"/>
      <c r="AR56" s="220"/>
    </row>
    <row r="57" ht="25" customHeight="1" spans="1:44">
      <c r="A57" s="215">
        <v>49</v>
      </c>
      <c r="B57" s="216" t="s">
        <v>271</v>
      </c>
      <c r="C57" s="217" t="s">
        <v>207</v>
      </c>
      <c r="D57" s="217">
        <v>303007</v>
      </c>
      <c r="E57" s="216" t="s">
        <v>279</v>
      </c>
      <c r="F57" s="216" t="s">
        <v>275</v>
      </c>
      <c r="G57" s="218">
        <f t="shared" si="1"/>
        <v>75.0728171428571</v>
      </c>
      <c r="H57" s="221">
        <f t="shared" si="11"/>
        <v>0</v>
      </c>
      <c r="I57" s="221">
        <f t="shared" si="2"/>
        <v>0</v>
      </c>
      <c r="J57" s="222"/>
      <c r="K57" s="222"/>
      <c r="L57" s="222"/>
      <c r="M57" s="222"/>
      <c r="N57" s="222"/>
      <c r="O57" s="221">
        <f t="shared" si="3"/>
        <v>0</v>
      </c>
      <c r="P57" s="222"/>
      <c r="Q57" s="222"/>
      <c r="R57" s="222"/>
      <c r="S57" s="222"/>
      <c r="T57" s="222"/>
      <c r="U57" s="222"/>
      <c r="V57" s="221">
        <f t="shared" si="4"/>
        <v>53.43</v>
      </c>
      <c r="W57" s="218">
        <f t="shared" si="15"/>
        <v>34.77</v>
      </c>
      <c r="X57" s="222">
        <v>25.11</v>
      </c>
      <c r="Y57" s="222"/>
      <c r="Z57" s="222">
        <v>9.66</v>
      </c>
      <c r="AA57" s="222"/>
      <c r="AB57" s="222"/>
      <c r="AC57" s="221">
        <f t="shared" si="5"/>
        <v>18.66</v>
      </c>
      <c r="AD57" s="222">
        <v>5.8</v>
      </c>
      <c r="AE57" s="222"/>
      <c r="AF57" s="222"/>
      <c r="AG57" s="222">
        <v>9.36</v>
      </c>
      <c r="AH57" s="222">
        <v>3.5</v>
      </c>
      <c r="AI57" s="222"/>
      <c r="AJ57" s="221">
        <f t="shared" si="6"/>
        <v>21.6428171428571</v>
      </c>
      <c r="AK57" s="221">
        <f t="shared" si="13"/>
        <v>10.7700571428571</v>
      </c>
      <c r="AL57" s="221">
        <f t="shared" si="14"/>
        <v>3.2456</v>
      </c>
      <c r="AM57" s="221">
        <f t="shared" si="7"/>
        <v>2.4342</v>
      </c>
      <c r="AN57" s="221">
        <f t="shared" si="8"/>
        <v>0.08114</v>
      </c>
      <c r="AO57" s="221">
        <f t="shared" si="9"/>
        <v>0.24342</v>
      </c>
      <c r="AP57" s="221">
        <f t="shared" si="10"/>
        <v>4.8684</v>
      </c>
      <c r="AQ57" s="222"/>
      <c r="AR57" s="220"/>
    </row>
    <row r="58" ht="25" customHeight="1" spans="1:44">
      <c r="A58" s="215">
        <v>50</v>
      </c>
      <c r="B58" s="216" t="s">
        <v>203</v>
      </c>
      <c r="C58" s="217" t="s">
        <v>207</v>
      </c>
      <c r="D58" s="217">
        <v>312006</v>
      </c>
      <c r="E58" s="216" t="s">
        <v>280</v>
      </c>
      <c r="F58" s="216" t="s">
        <v>209</v>
      </c>
      <c r="G58" s="218">
        <f t="shared" si="1"/>
        <v>307.026674285714</v>
      </c>
      <c r="H58" s="221">
        <f t="shared" si="11"/>
        <v>0</v>
      </c>
      <c r="I58" s="221">
        <f t="shared" si="2"/>
        <v>0</v>
      </c>
      <c r="J58" s="222"/>
      <c r="K58" s="222"/>
      <c r="L58" s="222"/>
      <c r="M58" s="222"/>
      <c r="N58" s="222"/>
      <c r="O58" s="221">
        <f t="shared" si="3"/>
        <v>0</v>
      </c>
      <c r="P58" s="222"/>
      <c r="Q58" s="222"/>
      <c r="R58" s="222"/>
      <c r="S58" s="222"/>
      <c r="T58" s="222"/>
      <c r="U58" s="222"/>
      <c r="V58" s="221">
        <f t="shared" si="4"/>
        <v>218.53</v>
      </c>
      <c r="W58" s="218">
        <f t="shared" si="15"/>
        <v>139.77</v>
      </c>
      <c r="X58" s="222">
        <v>99.45</v>
      </c>
      <c r="Y58" s="222">
        <v>0.24</v>
      </c>
      <c r="Z58" s="222">
        <v>40.08</v>
      </c>
      <c r="AA58" s="222"/>
      <c r="AB58" s="222"/>
      <c r="AC58" s="221">
        <f t="shared" si="5"/>
        <v>78.76</v>
      </c>
      <c r="AD58" s="222">
        <v>24.05</v>
      </c>
      <c r="AE58" s="222"/>
      <c r="AF58" s="222"/>
      <c r="AG58" s="222">
        <v>40.21</v>
      </c>
      <c r="AH58" s="222">
        <v>14.5</v>
      </c>
      <c r="AI58" s="222"/>
      <c r="AJ58" s="221">
        <f t="shared" si="6"/>
        <v>88.4966742857143</v>
      </c>
      <c r="AK58" s="221">
        <f t="shared" si="13"/>
        <v>44.5929142857143</v>
      </c>
      <c r="AL58" s="221">
        <f t="shared" si="14"/>
        <v>13.1056</v>
      </c>
      <c r="AM58" s="221">
        <f t="shared" si="7"/>
        <v>9.8292</v>
      </c>
      <c r="AN58" s="221">
        <f t="shared" si="8"/>
        <v>0.32764</v>
      </c>
      <c r="AO58" s="221">
        <f t="shared" si="9"/>
        <v>0.98292</v>
      </c>
      <c r="AP58" s="221">
        <f t="shared" si="10"/>
        <v>19.6584</v>
      </c>
      <c r="AQ58" s="222"/>
      <c r="AR58" s="224"/>
    </row>
    <row r="59" ht="25" customHeight="1" spans="1:44">
      <c r="A59" s="215">
        <v>51</v>
      </c>
      <c r="B59" s="216" t="s">
        <v>203</v>
      </c>
      <c r="C59" s="217" t="s">
        <v>207</v>
      </c>
      <c r="D59" s="217">
        <v>312007</v>
      </c>
      <c r="E59" s="216" t="s">
        <v>281</v>
      </c>
      <c r="F59" s="216" t="s">
        <v>209</v>
      </c>
      <c r="G59" s="218">
        <f t="shared" si="1"/>
        <v>57.3077142857143</v>
      </c>
      <c r="H59" s="221">
        <f t="shared" si="11"/>
        <v>0</v>
      </c>
      <c r="I59" s="221">
        <f t="shared" si="2"/>
        <v>0</v>
      </c>
      <c r="J59" s="222"/>
      <c r="K59" s="222"/>
      <c r="L59" s="222"/>
      <c r="M59" s="222"/>
      <c r="N59" s="222"/>
      <c r="O59" s="221">
        <f t="shared" si="3"/>
        <v>0</v>
      </c>
      <c r="P59" s="222"/>
      <c r="Q59" s="222"/>
      <c r="R59" s="222"/>
      <c r="S59" s="222"/>
      <c r="T59" s="222"/>
      <c r="U59" s="222"/>
      <c r="V59" s="221">
        <f t="shared" si="4"/>
        <v>40.87</v>
      </c>
      <c r="W59" s="218">
        <f t="shared" si="15"/>
        <v>25.39</v>
      </c>
      <c r="X59" s="222">
        <v>17.71</v>
      </c>
      <c r="Y59" s="222"/>
      <c r="Z59" s="222">
        <v>7.68</v>
      </c>
      <c r="AA59" s="222"/>
      <c r="AB59" s="222"/>
      <c r="AC59" s="221">
        <f t="shared" si="5"/>
        <v>15.48</v>
      </c>
      <c r="AD59" s="222">
        <v>4.61</v>
      </c>
      <c r="AE59" s="222"/>
      <c r="AF59" s="222"/>
      <c r="AG59" s="222">
        <v>7.87</v>
      </c>
      <c r="AH59" s="222">
        <v>3</v>
      </c>
      <c r="AI59" s="222"/>
      <c r="AJ59" s="221">
        <f t="shared" si="6"/>
        <v>16.4377142857143</v>
      </c>
      <c r="AK59" s="221">
        <f t="shared" si="13"/>
        <v>8.39771428571429</v>
      </c>
      <c r="AL59" s="221">
        <f t="shared" si="14"/>
        <v>2.4</v>
      </c>
      <c r="AM59" s="221">
        <f t="shared" si="7"/>
        <v>1.8</v>
      </c>
      <c r="AN59" s="221">
        <f t="shared" si="8"/>
        <v>0.06</v>
      </c>
      <c r="AO59" s="221">
        <f t="shared" si="9"/>
        <v>0.18</v>
      </c>
      <c r="AP59" s="221">
        <f t="shared" si="10"/>
        <v>3.6</v>
      </c>
      <c r="AQ59" s="222"/>
      <c r="AR59" s="224"/>
    </row>
    <row r="60" ht="25" customHeight="1" spans="1:44">
      <c r="A60" s="215">
        <v>52</v>
      </c>
      <c r="B60" s="216" t="s">
        <v>282</v>
      </c>
      <c r="C60" s="217" t="s">
        <v>204</v>
      </c>
      <c r="D60" s="217">
        <v>318001</v>
      </c>
      <c r="E60" s="216" t="s">
        <v>283</v>
      </c>
      <c r="F60" s="216" t="s">
        <v>284</v>
      </c>
      <c r="G60" s="218">
        <f t="shared" si="1"/>
        <v>319.88412</v>
      </c>
      <c r="H60" s="221">
        <f t="shared" si="11"/>
        <v>245.3</v>
      </c>
      <c r="I60" s="221">
        <f t="shared" si="2"/>
        <v>205.85</v>
      </c>
      <c r="J60" s="222">
        <v>88.51</v>
      </c>
      <c r="K60" s="222">
        <v>52.78</v>
      </c>
      <c r="L60" s="222"/>
      <c r="M60" s="222"/>
      <c r="N60" s="222">
        <f>80.7-16.14</f>
        <v>64.56</v>
      </c>
      <c r="O60" s="221">
        <f t="shared" si="3"/>
        <v>39.45</v>
      </c>
      <c r="P60" s="222">
        <v>7.5</v>
      </c>
      <c r="Q60" s="222"/>
      <c r="R60" s="222"/>
      <c r="S60" s="222">
        <v>11.79</v>
      </c>
      <c r="T60" s="222">
        <v>9.5</v>
      </c>
      <c r="U60" s="222">
        <v>10.66</v>
      </c>
      <c r="V60" s="221">
        <f t="shared" si="4"/>
        <v>0</v>
      </c>
      <c r="W60" s="218">
        <f t="shared" si="15"/>
        <v>0</v>
      </c>
      <c r="X60" s="222"/>
      <c r="Y60" s="222"/>
      <c r="Z60" s="222"/>
      <c r="AA60" s="222"/>
      <c r="AB60" s="222"/>
      <c r="AC60" s="221">
        <f t="shared" si="5"/>
        <v>0</v>
      </c>
      <c r="AD60" s="222"/>
      <c r="AE60" s="222"/>
      <c r="AF60" s="222"/>
      <c r="AG60" s="222"/>
      <c r="AH60" s="222"/>
      <c r="AI60" s="222"/>
      <c r="AJ60" s="221">
        <f t="shared" si="6"/>
        <v>74.58412</v>
      </c>
      <c r="AK60" s="221">
        <f t="shared" si="13"/>
        <v>36.7184</v>
      </c>
      <c r="AL60" s="221">
        <f t="shared" si="14"/>
        <v>11.3032</v>
      </c>
      <c r="AM60" s="221">
        <f t="shared" si="7"/>
        <v>8.4774</v>
      </c>
      <c r="AN60" s="221">
        <f t="shared" si="8"/>
        <v>0.28258</v>
      </c>
      <c r="AO60" s="221">
        <f t="shared" si="9"/>
        <v>0.84774</v>
      </c>
      <c r="AP60" s="221">
        <f t="shared" si="10"/>
        <v>16.9548</v>
      </c>
      <c r="AQ60" s="222"/>
      <c r="AR60" s="227"/>
    </row>
    <row r="61" ht="25" customHeight="1" spans="1:44">
      <c r="A61" s="215">
        <v>53</v>
      </c>
      <c r="B61" s="216" t="s">
        <v>282</v>
      </c>
      <c r="C61" s="217" t="s">
        <v>207</v>
      </c>
      <c r="D61" s="217">
        <v>318002</v>
      </c>
      <c r="E61" s="216" t="s">
        <v>285</v>
      </c>
      <c r="F61" s="216" t="s">
        <v>209</v>
      </c>
      <c r="G61" s="218">
        <f t="shared" si="1"/>
        <v>234.528794285714</v>
      </c>
      <c r="H61" s="221">
        <f t="shared" si="11"/>
        <v>0</v>
      </c>
      <c r="I61" s="221">
        <f t="shared" si="2"/>
        <v>0</v>
      </c>
      <c r="J61" s="222"/>
      <c r="K61" s="222"/>
      <c r="L61" s="222"/>
      <c r="M61" s="222"/>
      <c r="N61" s="222"/>
      <c r="O61" s="221">
        <f t="shared" si="3"/>
        <v>0</v>
      </c>
      <c r="P61" s="222"/>
      <c r="Q61" s="222"/>
      <c r="R61" s="222"/>
      <c r="S61" s="222"/>
      <c r="T61" s="222"/>
      <c r="U61" s="222"/>
      <c r="V61" s="221">
        <f t="shared" si="4"/>
        <v>166.23</v>
      </c>
      <c r="W61" s="218">
        <f t="shared" si="15"/>
        <v>114.48</v>
      </c>
      <c r="X61" s="222">
        <v>86.77</v>
      </c>
      <c r="Y61" s="222"/>
      <c r="Z61" s="222">
        <v>27.71</v>
      </c>
      <c r="AA61" s="222"/>
      <c r="AB61" s="222"/>
      <c r="AC61" s="221">
        <f t="shared" si="5"/>
        <v>51.75</v>
      </c>
      <c r="AD61" s="222">
        <v>16.13</v>
      </c>
      <c r="AE61" s="222"/>
      <c r="AF61" s="222"/>
      <c r="AG61" s="222">
        <v>27.12</v>
      </c>
      <c r="AH61" s="222">
        <v>8.5</v>
      </c>
      <c r="AI61" s="222"/>
      <c r="AJ61" s="221">
        <f t="shared" si="6"/>
        <v>68.2987942857143</v>
      </c>
      <c r="AK61" s="221">
        <f t="shared" si="13"/>
        <v>33.2953142857143</v>
      </c>
      <c r="AL61" s="221">
        <f t="shared" si="14"/>
        <v>10.4488</v>
      </c>
      <c r="AM61" s="221">
        <f t="shared" si="7"/>
        <v>7.8366</v>
      </c>
      <c r="AN61" s="221">
        <f t="shared" si="8"/>
        <v>0.26122</v>
      </c>
      <c r="AO61" s="221">
        <f t="shared" si="9"/>
        <v>0.78366</v>
      </c>
      <c r="AP61" s="221">
        <f t="shared" si="10"/>
        <v>15.6732</v>
      </c>
      <c r="AQ61" s="222"/>
      <c r="AR61" s="220"/>
    </row>
    <row r="62" ht="25" customHeight="1" spans="1:44">
      <c r="A62" s="215">
        <v>54</v>
      </c>
      <c r="B62" s="216" t="s">
        <v>282</v>
      </c>
      <c r="C62" s="217" t="s">
        <v>207</v>
      </c>
      <c r="D62" s="217">
        <v>318003</v>
      </c>
      <c r="E62" s="216" t="s">
        <v>286</v>
      </c>
      <c r="F62" s="216" t="s">
        <v>209</v>
      </c>
      <c r="G62" s="218">
        <f t="shared" si="1"/>
        <v>122.059211428571</v>
      </c>
      <c r="H62" s="221">
        <f t="shared" si="11"/>
        <v>0</v>
      </c>
      <c r="I62" s="221">
        <f t="shared" si="2"/>
        <v>0</v>
      </c>
      <c r="J62" s="222"/>
      <c r="K62" s="222"/>
      <c r="L62" s="222"/>
      <c r="M62" s="222"/>
      <c r="N62" s="222"/>
      <c r="O62" s="221">
        <f t="shared" si="3"/>
        <v>0</v>
      </c>
      <c r="P62" s="222"/>
      <c r="Q62" s="222"/>
      <c r="R62" s="222"/>
      <c r="S62" s="222"/>
      <c r="T62" s="222"/>
      <c r="U62" s="222"/>
      <c r="V62" s="221">
        <f t="shared" si="4"/>
        <v>87.32</v>
      </c>
      <c r="W62" s="218">
        <f t="shared" si="15"/>
        <v>56.27</v>
      </c>
      <c r="X62" s="222">
        <v>41.09</v>
      </c>
      <c r="Y62" s="222"/>
      <c r="Z62" s="222">
        <v>15.18</v>
      </c>
      <c r="AA62" s="222"/>
      <c r="AB62" s="222"/>
      <c r="AC62" s="221">
        <f t="shared" si="5"/>
        <v>31.05</v>
      </c>
      <c r="AD62" s="222">
        <v>9.11</v>
      </c>
      <c r="AE62" s="222"/>
      <c r="AF62" s="222">
        <v>2.66</v>
      </c>
      <c r="AG62" s="222">
        <v>14.78</v>
      </c>
      <c r="AH62" s="222">
        <v>4.5</v>
      </c>
      <c r="AI62" s="222"/>
      <c r="AJ62" s="221">
        <f t="shared" si="6"/>
        <v>34.7392114285714</v>
      </c>
      <c r="AK62" s="221">
        <f t="shared" si="13"/>
        <v>17.2173714285714</v>
      </c>
      <c r="AL62" s="221">
        <f t="shared" si="14"/>
        <v>5.2304</v>
      </c>
      <c r="AM62" s="221">
        <f t="shared" si="7"/>
        <v>3.9228</v>
      </c>
      <c r="AN62" s="221">
        <f t="shared" si="8"/>
        <v>0.13076</v>
      </c>
      <c r="AO62" s="221">
        <f t="shared" si="9"/>
        <v>0.39228</v>
      </c>
      <c r="AP62" s="221">
        <f t="shared" si="10"/>
        <v>7.8456</v>
      </c>
      <c r="AQ62" s="222"/>
      <c r="AR62" s="220"/>
    </row>
    <row r="63" ht="25" customHeight="1" spans="1:44">
      <c r="A63" s="215">
        <v>55</v>
      </c>
      <c r="B63" s="216" t="s">
        <v>282</v>
      </c>
      <c r="C63" s="217" t="s">
        <v>207</v>
      </c>
      <c r="D63" s="217">
        <v>318005</v>
      </c>
      <c r="E63" s="216" t="s">
        <v>287</v>
      </c>
      <c r="F63" s="216" t="s">
        <v>209</v>
      </c>
      <c r="G63" s="218">
        <f t="shared" si="1"/>
        <v>88.8795371428571</v>
      </c>
      <c r="H63" s="221">
        <f t="shared" si="11"/>
        <v>0</v>
      </c>
      <c r="I63" s="221">
        <f t="shared" si="2"/>
        <v>0</v>
      </c>
      <c r="J63" s="222"/>
      <c r="K63" s="222"/>
      <c r="L63" s="222"/>
      <c r="M63" s="222"/>
      <c r="N63" s="222"/>
      <c r="O63" s="221">
        <f t="shared" si="3"/>
        <v>0</v>
      </c>
      <c r="P63" s="222"/>
      <c r="Q63" s="222"/>
      <c r="R63" s="222"/>
      <c r="S63" s="222"/>
      <c r="T63" s="222"/>
      <c r="U63" s="222"/>
      <c r="V63" s="221">
        <f t="shared" si="4"/>
        <v>63.07</v>
      </c>
      <c r="W63" s="218">
        <f t="shared" si="15"/>
        <v>42.25</v>
      </c>
      <c r="X63" s="222">
        <v>31.31</v>
      </c>
      <c r="Y63" s="222"/>
      <c r="Z63" s="222">
        <v>10.94</v>
      </c>
      <c r="AA63" s="222"/>
      <c r="AB63" s="222"/>
      <c r="AC63" s="221">
        <f t="shared" si="5"/>
        <v>20.82</v>
      </c>
      <c r="AD63" s="222">
        <v>6.56</v>
      </c>
      <c r="AE63" s="222"/>
      <c r="AF63" s="222"/>
      <c r="AG63" s="222">
        <v>10.76</v>
      </c>
      <c r="AH63" s="222">
        <v>3.5</v>
      </c>
      <c r="AI63" s="222"/>
      <c r="AJ63" s="221">
        <f t="shared" si="6"/>
        <v>25.8095371428571</v>
      </c>
      <c r="AK63" s="221">
        <f t="shared" si="13"/>
        <v>12.7284571428571</v>
      </c>
      <c r="AL63" s="221">
        <f t="shared" si="14"/>
        <v>3.9048</v>
      </c>
      <c r="AM63" s="221">
        <f t="shared" si="7"/>
        <v>2.9286</v>
      </c>
      <c r="AN63" s="221">
        <f t="shared" si="8"/>
        <v>0.09762</v>
      </c>
      <c r="AO63" s="221">
        <f t="shared" si="9"/>
        <v>0.29286</v>
      </c>
      <c r="AP63" s="221">
        <f t="shared" si="10"/>
        <v>5.8572</v>
      </c>
      <c r="AQ63" s="222"/>
      <c r="AR63" s="220"/>
    </row>
    <row r="64" ht="25" customHeight="1" spans="1:44">
      <c r="A64" s="215">
        <v>56</v>
      </c>
      <c r="B64" s="216" t="s">
        <v>282</v>
      </c>
      <c r="C64" s="217" t="s">
        <v>207</v>
      </c>
      <c r="D64" s="217">
        <v>318006</v>
      </c>
      <c r="E64" s="216" t="s">
        <v>288</v>
      </c>
      <c r="F64" s="216" t="s">
        <v>289</v>
      </c>
      <c r="G64" s="218">
        <f t="shared" si="1"/>
        <v>254.370182857143</v>
      </c>
      <c r="H64" s="221">
        <f t="shared" si="11"/>
        <v>0</v>
      </c>
      <c r="I64" s="221">
        <f t="shared" si="2"/>
        <v>0</v>
      </c>
      <c r="J64" s="222"/>
      <c r="K64" s="222"/>
      <c r="L64" s="222"/>
      <c r="M64" s="222"/>
      <c r="N64" s="222"/>
      <c r="O64" s="221">
        <f t="shared" si="3"/>
        <v>0</v>
      </c>
      <c r="P64" s="222"/>
      <c r="Q64" s="222"/>
      <c r="R64" s="222"/>
      <c r="S64" s="222"/>
      <c r="T64" s="222"/>
      <c r="U64" s="222"/>
      <c r="V64" s="221">
        <f t="shared" si="4"/>
        <v>181.44</v>
      </c>
      <c r="W64" s="218">
        <f t="shared" si="15"/>
        <v>118.29</v>
      </c>
      <c r="X64" s="222">
        <v>86.81</v>
      </c>
      <c r="Y64" s="222"/>
      <c r="Z64" s="222">
        <v>31.48</v>
      </c>
      <c r="AA64" s="222"/>
      <c r="AB64" s="222"/>
      <c r="AC64" s="221">
        <f t="shared" si="5"/>
        <v>63.15</v>
      </c>
      <c r="AD64" s="222">
        <v>18.89</v>
      </c>
      <c r="AE64" s="222"/>
      <c r="AF64" s="222">
        <v>2.66</v>
      </c>
      <c r="AG64" s="222">
        <v>31.1</v>
      </c>
      <c r="AH64" s="222">
        <v>10.5</v>
      </c>
      <c r="AI64" s="222"/>
      <c r="AJ64" s="221">
        <f t="shared" si="6"/>
        <v>72.9301828571429</v>
      </c>
      <c r="AK64" s="221">
        <f t="shared" si="13"/>
        <v>36.1659428571429</v>
      </c>
      <c r="AL64" s="221">
        <f t="shared" si="14"/>
        <v>10.9744</v>
      </c>
      <c r="AM64" s="221">
        <f t="shared" si="7"/>
        <v>8.2308</v>
      </c>
      <c r="AN64" s="221">
        <f t="shared" si="8"/>
        <v>0.27436</v>
      </c>
      <c r="AO64" s="221">
        <f t="shared" si="9"/>
        <v>0.82308</v>
      </c>
      <c r="AP64" s="221">
        <f t="shared" si="10"/>
        <v>16.4616</v>
      </c>
      <c r="AQ64" s="222"/>
      <c r="AR64" s="220"/>
    </row>
    <row r="65" ht="25" customHeight="1" spans="1:44">
      <c r="A65" s="215">
        <v>57</v>
      </c>
      <c r="B65" s="216" t="s">
        <v>282</v>
      </c>
      <c r="C65" s="217" t="s">
        <v>207</v>
      </c>
      <c r="D65" s="217">
        <v>318019</v>
      </c>
      <c r="E65" s="216" t="s">
        <v>290</v>
      </c>
      <c r="F65" s="216" t="s">
        <v>289</v>
      </c>
      <c r="G65" s="218">
        <f t="shared" si="1"/>
        <v>77.3902571428571</v>
      </c>
      <c r="H65" s="221">
        <f t="shared" si="11"/>
        <v>0</v>
      </c>
      <c r="I65" s="221">
        <f t="shared" si="2"/>
        <v>0</v>
      </c>
      <c r="J65" s="222"/>
      <c r="K65" s="222"/>
      <c r="L65" s="222"/>
      <c r="M65" s="222"/>
      <c r="N65" s="222"/>
      <c r="O65" s="221">
        <f t="shared" si="3"/>
        <v>0</v>
      </c>
      <c r="P65" s="222"/>
      <c r="Q65" s="222"/>
      <c r="R65" s="222"/>
      <c r="S65" s="222"/>
      <c r="T65" s="222"/>
      <c r="U65" s="222"/>
      <c r="V65" s="221">
        <f t="shared" si="4"/>
        <v>55.04</v>
      </c>
      <c r="W65" s="218">
        <f t="shared" si="15"/>
        <v>35.53</v>
      </c>
      <c r="X65" s="222">
        <v>25.5</v>
      </c>
      <c r="Y65" s="222"/>
      <c r="Z65" s="222">
        <v>10.03</v>
      </c>
      <c r="AA65" s="222"/>
      <c r="AB65" s="222"/>
      <c r="AC65" s="221">
        <f t="shared" si="5"/>
        <v>19.51</v>
      </c>
      <c r="AD65" s="222">
        <v>6.02</v>
      </c>
      <c r="AE65" s="222"/>
      <c r="AF65" s="222"/>
      <c r="AG65" s="222">
        <v>9.99</v>
      </c>
      <c r="AH65" s="222">
        <v>3.5</v>
      </c>
      <c r="AI65" s="222"/>
      <c r="AJ65" s="221">
        <f t="shared" si="6"/>
        <v>22.3502571428571</v>
      </c>
      <c r="AK65" s="221">
        <f t="shared" si="13"/>
        <v>11.2148571428571</v>
      </c>
      <c r="AL65" s="221">
        <f t="shared" si="14"/>
        <v>3.324</v>
      </c>
      <c r="AM65" s="221">
        <f t="shared" si="7"/>
        <v>2.493</v>
      </c>
      <c r="AN65" s="221">
        <f t="shared" si="8"/>
        <v>0.0831</v>
      </c>
      <c r="AO65" s="221">
        <f t="shared" si="9"/>
        <v>0.2493</v>
      </c>
      <c r="AP65" s="221">
        <f t="shared" si="10"/>
        <v>4.986</v>
      </c>
      <c r="AQ65" s="222"/>
      <c r="AR65" s="220"/>
    </row>
    <row r="66" ht="25" customHeight="1" spans="1:44">
      <c r="A66" s="215">
        <v>58</v>
      </c>
      <c r="B66" s="216" t="s">
        <v>282</v>
      </c>
      <c r="C66" s="217" t="s">
        <v>207</v>
      </c>
      <c r="D66" s="217">
        <v>318020</v>
      </c>
      <c r="E66" s="216" t="s">
        <v>291</v>
      </c>
      <c r="F66" s="216" t="s">
        <v>289</v>
      </c>
      <c r="G66" s="218">
        <f t="shared" si="1"/>
        <v>56.36008</v>
      </c>
      <c r="H66" s="221">
        <f t="shared" si="11"/>
        <v>0</v>
      </c>
      <c r="I66" s="221">
        <f t="shared" si="2"/>
        <v>0</v>
      </c>
      <c r="J66" s="222"/>
      <c r="K66" s="222"/>
      <c r="L66" s="222"/>
      <c r="M66" s="222"/>
      <c r="N66" s="222"/>
      <c r="O66" s="221">
        <f t="shared" si="3"/>
        <v>0</v>
      </c>
      <c r="P66" s="222"/>
      <c r="Q66" s="222"/>
      <c r="R66" s="222"/>
      <c r="S66" s="222"/>
      <c r="T66" s="222"/>
      <c r="U66" s="222"/>
      <c r="V66" s="221">
        <f t="shared" si="4"/>
        <v>40.07</v>
      </c>
      <c r="W66" s="218">
        <f t="shared" si="15"/>
        <v>26.05</v>
      </c>
      <c r="X66" s="222">
        <v>18.87</v>
      </c>
      <c r="Y66" s="222"/>
      <c r="Z66" s="222">
        <v>7.18</v>
      </c>
      <c r="AA66" s="222"/>
      <c r="AB66" s="222"/>
      <c r="AC66" s="221">
        <f t="shared" si="5"/>
        <v>14.02</v>
      </c>
      <c r="AD66" s="222">
        <v>4.31</v>
      </c>
      <c r="AE66" s="222"/>
      <c r="AF66" s="222"/>
      <c r="AG66" s="222">
        <v>7.21</v>
      </c>
      <c r="AH66" s="222">
        <v>2.5</v>
      </c>
      <c r="AI66" s="222"/>
      <c r="AJ66" s="221">
        <f t="shared" si="6"/>
        <v>16.29008</v>
      </c>
      <c r="AK66" s="221">
        <f t="shared" si="13"/>
        <v>8.1536</v>
      </c>
      <c r="AL66" s="221">
        <f t="shared" si="14"/>
        <v>2.4288</v>
      </c>
      <c r="AM66" s="221">
        <f t="shared" si="7"/>
        <v>1.8216</v>
      </c>
      <c r="AN66" s="221">
        <f t="shared" si="8"/>
        <v>0.06072</v>
      </c>
      <c r="AO66" s="221">
        <f t="shared" si="9"/>
        <v>0.18216</v>
      </c>
      <c r="AP66" s="221">
        <f t="shared" si="10"/>
        <v>3.6432</v>
      </c>
      <c r="AQ66" s="222"/>
      <c r="AR66" s="220"/>
    </row>
    <row r="67" ht="25" customHeight="1" spans="1:44">
      <c r="A67" s="215">
        <v>59</v>
      </c>
      <c r="B67" s="216" t="s">
        <v>203</v>
      </c>
      <c r="C67" s="217" t="s">
        <v>204</v>
      </c>
      <c r="D67" s="217">
        <v>319001</v>
      </c>
      <c r="E67" s="216" t="s">
        <v>292</v>
      </c>
      <c r="F67" s="216" t="s">
        <v>293</v>
      </c>
      <c r="G67" s="218">
        <f t="shared" si="1"/>
        <v>156.07024</v>
      </c>
      <c r="H67" s="221">
        <f t="shared" si="11"/>
        <v>118.75</v>
      </c>
      <c r="I67" s="221">
        <f t="shared" si="2"/>
        <v>105.47</v>
      </c>
      <c r="J67" s="222">
        <v>44.05</v>
      </c>
      <c r="K67" s="222">
        <v>26.63</v>
      </c>
      <c r="L67" s="222"/>
      <c r="M67" s="222">
        <v>2.38</v>
      </c>
      <c r="N67" s="222">
        <v>32.41</v>
      </c>
      <c r="O67" s="221">
        <f t="shared" si="3"/>
        <v>13.28</v>
      </c>
      <c r="P67" s="222">
        <v>3.67</v>
      </c>
      <c r="Q67" s="222"/>
      <c r="R67" s="222"/>
      <c r="S67" s="222">
        <v>5.11</v>
      </c>
      <c r="T67" s="222">
        <v>4.5</v>
      </c>
      <c r="U67" s="222"/>
      <c r="V67" s="221">
        <f t="shared" si="4"/>
        <v>0</v>
      </c>
      <c r="W67" s="218">
        <f t="shared" si="15"/>
        <v>0</v>
      </c>
      <c r="X67" s="222"/>
      <c r="Y67" s="222"/>
      <c r="Z67" s="222"/>
      <c r="AA67" s="222"/>
      <c r="AB67" s="222"/>
      <c r="AC67" s="221">
        <f t="shared" si="5"/>
        <v>0</v>
      </c>
      <c r="AD67" s="222"/>
      <c r="AE67" s="222"/>
      <c r="AF67" s="222"/>
      <c r="AG67" s="222"/>
      <c r="AH67" s="222"/>
      <c r="AI67" s="222"/>
      <c r="AJ67" s="221">
        <f t="shared" si="6"/>
        <v>37.32024</v>
      </c>
      <c r="AK67" s="221">
        <f t="shared" si="13"/>
        <v>18.378</v>
      </c>
      <c r="AL67" s="221">
        <f t="shared" si="14"/>
        <v>5.6544</v>
      </c>
      <c r="AM67" s="221">
        <f t="shared" si="7"/>
        <v>4.2408</v>
      </c>
      <c r="AN67" s="221">
        <f t="shared" si="8"/>
        <v>0.14136</v>
      </c>
      <c r="AO67" s="221">
        <f t="shared" si="9"/>
        <v>0.42408</v>
      </c>
      <c r="AP67" s="221">
        <f t="shared" si="10"/>
        <v>8.4816</v>
      </c>
      <c r="AQ67" s="222"/>
      <c r="AR67" s="220"/>
    </row>
    <row r="68" ht="25" customHeight="1" spans="1:44">
      <c r="A68" s="215">
        <v>60</v>
      </c>
      <c r="B68" s="216" t="s">
        <v>203</v>
      </c>
      <c r="C68" s="217" t="s">
        <v>207</v>
      </c>
      <c r="D68" s="217">
        <v>319002</v>
      </c>
      <c r="E68" s="216" t="s">
        <v>294</v>
      </c>
      <c r="F68" s="216" t="s">
        <v>295</v>
      </c>
      <c r="G68" s="218">
        <f t="shared" si="1"/>
        <v>57.1357714285714</v>
      </c>
      <c r="H68" s="221">
        <f t="shared" si="11"/>
        <v>0</v>
      </c>
      <c r="I68" s="221">
        <f t="shared" si="2"/>
        <v>0</v>
      </c>
      <c r="J68" s="222"/>
      <c r="K68" s="222"/>
      <c r="L68" s="222"/>
      <c r="M68" s="222"/>
      <c r="N68" s="222"/>
      <c r="O68" s="221">
        <f t="shared" si="3"/>
        <v>0</v>
      </c>
      <c r="P68" s="222"/>
      <c r="Q68" s="222"/>
      <c r="R68" s="222"/>
      <c r="S68" s="222"/>
      <c r="T68" s="222"/>
      <c r="U68" s="222"/>
      <c r="V68" s="221">
        <f t="shared" si="4"/>
        <v>40.75</v>
      </c>
      <c r="W68" s="218">
        <f t="shared" si="15"/>
        <v>25.28</v>
      </c>
      <c r="X68" s="222">
        <v>17.57</v>
      </c>
      <c r="Y68" s="222"/>
      <c r="Z68" s="222">
        <v>7.71</v>
      </c>
      <c r="AA68" s="222"/>
      <c r="AB68" s="222"/>
      <c r="AC68" s="221">
        <f t="shared" si="5"/>
        <v>15.47</v>
      </c>
      <c r="AD68" s="222">
        <v>4.62</v>
      </c>
      <c r="AE68" s="222"/>
      <c r="AF68" s="222"/>
      <c r="AG68" s="222">
        <v>7.85</v>
      </c>
      <c r="AH68" s="222">
        <v>3</v>
      </c>
      <c r="AI68" s="222"/>
      <c r="AJ68" s="221">
        <f t="shared" si="6"/>
        <v>16.3857714285714</v>
      </c>
      <c r="AK68" s="221">
        <f t="shared" si="13"/>
        <v>8.37257142857143</v>
      </c>
      <c r="AL68" s="221">
        <f t="shared" si="14"/>
        <v>2.392</v>
      </c>
      <c r="AM68" s="221">
        <f t="shared" si="7"/>
        <v>1.794</v>
      </c>
      <c r="AN68" s="221">
        <f t="shared" si="8"/>
        <v>0.0598</v>
      </c>
      <c r="AO68" s="221">
        <f t="shared" si="9"/>
        <v>0.1794</v>
      </c>
      <c r="AP68" s="221">
        <f t="shared" si="10"/>
        <v>3.588</v>
      </c>
      <c r="AQ68" s="222"/>
      <c r="AR68" s="220"/>
    </row>
    <row r="69" ht="25" customHeight="1" spans="1:44">
      <c r="A69" s="215">
        <v>61</v>
      </c>
      <c r="B69" s="216" t="s">
        <v>203</v>
      </c>
      <c r="C69" s="217" t="s">
        <v>207</v>
      </c>
      <c r="D69" s="217">
        <v>319003</v>
      </c>
      <c r="E69" s="216" t="s">
        <v>296</v>
      </c>
      <c r="F69" s="216" t="s">
        <v>295</v>
      </c>
      <c r="G69" s="218">
        <f t="shared" si="1"/>
        <v>77.2411942857143</v>
      </c>
      <c r="H69" s="221">
        <f t="shared" si="11"/>
        <v>0</v>
      </c>
      <c r="I69" s="221">
        <f t="shared" si="2"/>
        <v>0</v>
      </c>
      <c r="J69" s="222"/>
      <c r="K69" s="222"/>
      <c r="L69" s="222"/>
      <c r="M69" s="222"/>
      <c r="N69" s="222"/>
      <c r="O69" s="221">
        <f t="shared" si="3"/>
        <v>0</v>
      </c>
      <c r="P69" s="222"/>
      <c r="Q69" s="222"/>
      <c r="R69" s="222"/>
      <c r="S69" s="222"/>
      <c r="T69" s="222"/>
      <c r="U69" s="222"/>
      <c r="V69" s="221">
        <f t="shared" si="4"/>
        <v>60.36</v>
      </c>
      <c r="W69" s="218">
        <f t="shared" si="15"/>
        <v>26.88</v>
      </c>
      <c r="X69" s="222">
        <v>19.33</v>
      </c>
      <c r="Y69" s="222"/>
      <c r="Z69" s="222">
        <v>7.55</v>
      </c>
      <c r="AA69" s="222"/>
      <c r="AB69" s="222"/>
      <c r="AC69" s="221">
        <f t="shared" si="5"/>
        <v>33.48</v>
      </c>
      <c r="AD69" s="222">
        <v>4.53</v>
      </c>
      <c r="AE69" s="222"/>
      <c r="AF69" s="222">
        <v>18.93</v>
      </c>
      <c r="AG69" s="222">
        <v>7.52</v>
      </c>
      <c r="AH69" s="222">
        <v>2.5</v>
      </c>
      <c r="AI69" s="222"/>
      <c r="AJ69" s="221">
        <f t="shared" si="6"/>
        <v>16.8811942857143</v>
      </c>
      <c r="AK69" s="221">
        <f t="shared" si="13"/>
        <v>8.46331428571429</v>
      </c>
      <c r="AL69" s="221">
        <f t="shared" si="14"/>
        <v>2.5128</v>
      </c>
      <c r="AM69" s="221">
        <f t="shared" si="7"/>
        <v>1.8846</v>
      </c>
      <c r="AN69" s="221">
        <f t="shared" si="8"/>
        <v>0.06282</v>
      </c>
      <c r="AO69" s="221">
        <f t="shared" si="9"/>
        <v>0.18846</v>
      </c>
      <c r="AP69" s="221">
        <f t="shared" si="10"/>
        <v>3.7692</v>
      </c>
      <c r="AQ69" s="222"/>
      <c r="AR69" s="220"/>
    </row>
    <row r="70" ht="25" customHeight="1" spans="1:44">
      <c r="A70" s="215">
        <v>62</v>
      </c>
      <c r="B70" s="216" t="s">
        <v>203</v>
      </c>
      <c r="C70" s="217" t="s">
        <v>207</v>
      </c>
      <c r="D70" s="217">
        <v>319004</v>
      </c>
      <c r="E70" s="216" t="s">
        <v>297</v>
      </c>
      <c r="F70" s="216" t="s">
        <v>295</v>
      </c>
      <c r="G70" s="218">
        <f t="shared" si="1"/>
        <v>65.2736228571429</v>
      </c>
      <c r="H70" s="221">
        <f t="shared" si="11"/>
        <v>0</v>
      </c>
      <c r="I70" s="221">
        <f t="shared" si="2"/>
        <v>0</v>
      </c>
      <c r="J70" s="222"/>
      <c r="K70" s="222"/>
      <c r="L70" s="222"/>
      <c r="M70" s="222"/>
      <c r="N70" s="222"/>
      <c r="O70" s="221">
        <f t="shared" si="3"/>
        <v>0</v>
      </c>
      <c r="P70" s="222"/>
      <c r="Q70" s="222"/>
      <c r="R70" s="222"/>
      <c r="S70" s="222"/>
      <c r="T70" s="222"/>
      <c r="U70" s="222"/>
      <c r="V70" s="221">
        <f t="shared" si="4"/>
        <v>46.43</v>
      </c>
      <c r="W70" s="218">
        <f t="shared" si="15"/>
        <v>29.37</v>
      </c>
      <c r="X70" s="222">
        <v>20.55</v>
      </c>
      <c r="Y70" s="222"/>
      <c r="Z70" s="222">
        <v>8.82</v>
      </c>
      <c r="AA70" s="222"/>
      <c r="AB70" s="222"/>
      <c r="AC70" s="221">
        <f t="shared" si="5"/>
        <v>17.06</v>
      </c>
      <c r="AD70" s="222">
        <v>5.29</v>
      </c>
      <c r="AE70" s="222"/>
      <c r="AF70" s="222"/>
      <c r="AG70" s="222">
        <v>8.77</v>
      </c>
      <c r="AH70" s="222">
        <v>3</v>
      </c>
      <c r="AI70" s="222"/>
      <c r="AJ70" s="221">
        <f t="shared" si="6"/>
        <v>18.8436228571429</v>
      </c>
      <c r="AK70" s="221">
        <f t="shared" si="13"/>
        <v>9.55474285714286</v>
      </c>
      <c r="AL70" s="221">
        <f t="shared" si="14"/>
        <v>2.7728</v>
      </c>
      <c r="AM70" s="221">
        <f t="shared" si="7"/>
        <v>2.0796</v>
      </c>
      <c r="AN70" s="221">
        <f t="shared" si="8"/>
        <v>0.06932</v>
      </c>
      <c r="AO70" s="221">
        <f t="shared" si="9"/>
        <v>0.20796</v>
      </c>
      <c r="AP70" s="221">
        <f t="shared" si="10"/>
        <v>4.1592</v>
      </c>
      <c r="AQ70" s="222"/>
      <c r="AR70" s="220"/>
    </row>
    <row r="71" ht="25" customHeight="1" spans="1:44">
      <c r="A71" s="215">
        <v>63</v>
      </c>
      <c r="B71" s="216" t="s">
        <v>203</v>
      </c>
      <c r="C71" s="217" t="s">
        <v>207</v>
      </c>
      <c r="D71" s="217">
        <v>319005</v>
      </c>
      <c r="E71" s="216" t="s">
        <v>298</v>
      </c>
      <c r="F71" s="216" t="s">
        <v>295</v>
      </c>
      <c r="G71" s="218">
        <f t="shared" si="1"/>
        <v>51.0147885714286</v>
      </c>
      <c r="H71" s="221">
        <f t="shared" si="11"/>
        <v>0</v>
      </c>
      <c r="I71" s="221">
        <f t="shared" si="2"/>
        <v>0</v>
      </c>
      <c r="J71" s="222"/>
      <c r="K71" s="222"/>
      <c r="L71" s="222"/>
      <c r="M71" s="222"/>
      <c r="N71" s="222"/>
      <c r="O71" s="221">
        <f t="shared" si="3"/>
        <v>0</v>
      </c>
      <c r="P71" s="222"/>
      <c r="Q71" s="222"/>
      <c r="R71" s="222"/>
      <c r="S71" s="222"/>
      <c r="T71" s="222"/>
      <c r="U71" s="222"/>
      <c r="V71" s="221">
        <f t="shared" si="4"/>
        <v>36.2</v>
      </c>
      <c r="W71" s="218">
        <f t="shared" si="15"/>
        <v>24.34</v>
      </c>
      <c r="X71" s="222">
        <v>18.04</v>
      </c>
      <c r="Y71" s="222"/>
      <c r="Z71" s="222">
        <v>6.3</v>
      </c>
      <c r="AA71" s="222"/>
      <c r="AB71" s="222"/>
      <c r="AC71" s="221">
        <f t="shared" si="5"/>
        <v>11.86</v>
      </c>
      <c r="AD71" s="222">
        <v>3.78</v>
      </c>
      <c r="AE71" s="222"/>
      <c r="AF71" s="222"/>
      <c r="AG71" s="222">
        <v>6.08</v>
      </c>
      <c r="AH71" s="222">
        <v>2</v>
      </c>
      <c r="AI71" s="222"/>
      <c r="AJ71" s="221">
        <f t="shared" si="6"/>
        <v>14.8147885714286</v>
      </c>
      <c r="AK71" s="221">
        <f t="shared" si="13"/>
        <v>7.27862857142857</v>
      </c>
      <c r="AL71" s="221">
        <f t="shared" si="14"/>
        <v>2.2496</v>
      </c>
      <c r="AM71" s="221">
        <f t="shared" si="7"/>
        <v>1.6872</v>
      </c>
      <c r="AN71" s="221">
        <f t="shared" si="8"/>
        <v>0.05624</v>
      </c>
      <c r="AO71" s="221">
        <f t="shared" si="9"/>
        <v>0.16872</v>
      </c>
      <c r="AP71" s="221">
        <f t="shared" si="10"/>
        <v>3.3744</v>
      </c>
      <c r="AQ71" s="222"/>
      <c r="AR71" s="220"/>
    </row>
    <row r="72" ht="25" customHeight="1" spans="1:44">
      <c r="A72" s="215">
        <v>64</v>
      </c>
      <c r="B72" s="216" t="s">
        <v>203</v>
      </c>
      <c r="C72" s="217" t="s">
        <v>204</v>
      </c>
      <c r="D72" s="217">
        <v>410001</v>
      </c>
      <c r="E72" s="216" t="s">
        <v>299</v>
      </c>
      <c r="F72" s="216" t="s">
        <v>300</v>
      </c>
      <c r="G72" s="218">
        <f t="shared" si="1"/>
        <v>158.71436</v>
      </c>
      <c r="H72" s="221">
        <f t="shared" si="11"/>
        <v>124</v>
      </c>
      <c r="I72" s="221">
        <f t="shared" si="2"/>
        <v>96.11</v>
      </c>
      <c r="J72" s="222">
        <v>40.62</v>
      </c>
      <c r="K72" s="222">
        <v>24.95</v>
      </c>
      <c r="L72" s="222"/>
      <c r="M72" s="222"/>
      <c r="N72" s="222">
        <v>30.54</v>
      </c>
      <c r="O72" s="221">
        <f t="shared" si="3"/>
        <v>27.89</v>
      </c>
      <c r="P72" s="222">
        <v>3.39</v>
      </c>
      <c r="Q72" s="222"/>
      <c r="R72" s="222">
        <v>7.99</v>
      </c>
      <c r="S72" s="222">
        <v>12.51</v>
      </c>
      <c r="T72" s="222">
        <v>4</v>
      </c>
      <c r="U72" s="222"/>
      <c r="V72" s="221">
        <f t="shared" si="4"/>
        <v>0</v>
      </c>
      <c r="W72" s="218">
        <f t="shared" si="15"/>
        <v>0</v>
      </c>
      <c r="X72" s="222"/>
      <c r="Y72" s="222"/>
      <c r="Z72" s="222"/>
      <c r="AA72" s="222"/>
      <c r="AB72" s="222"/>
      <c r="AC72" s="221">
        <f t="shared" si="5"/>
        <v>0</v>
      </c>
      <c r="AD72" s="222"/>
      <c r="AE72" s="222"/>
      <c r="AF72" s="222"/>
      <c r="AG72" s="222"/>
      <c r="AH72" s="222"/>
      <c r="AI72" s="222"/>
      <c r="AJ72" s="221">
        <f t="shared" si="6"/>
        <v>34.71436</v>
      </c>
      <c r="AK72" s="221">
        <f t="shared" si="13"/>
        <v>17.1416</v>
      </c>
      <c r="AL72" s="221">
        <f t="shared" si="14"/>
        <v>5.2456</v>
      </c>
      <c r="AM72" s="221">
        <f t="shared" si="7"/>
        <v>3.9342</v>
      </c>
      <c r="AN72" s="221">
        <f t="shared" si="8"/>
        <v>0.13114</v>
      </c>
      <c r="AO72" s="221">
        <f t="shared" si="9"/>
        <v>0.39342</v>
      </c>
      <c r="AP72" s="221">
        <f t="shared" si="10"/>
        <v>7.8684</v>
      </c>
      <c r="AQ72" s="222"/>
      <c r="AR72" s="220"/>
    </row>
    <row r="73" ht="25" customHeight="1" spans="1:44">
      <c r="A73" s="215">
        <v>65</v>
      </c>
      <c r="B73" s="216" t="s">
        <v>203</v>
      </c>
      <c r="C73" s="217" t="s">
        <v>204</v>
      </c>
      <c r="D73" s="217">
        <v>410002</v>
      </c>
      <c r="E73" s="216" t="s">
        <v>301</v>
      </c>
      <c r="F73" s="216" t="s">
        <v>300</v>
      </c>
      <c r="G73" s="218">
        <f t="shared" ref="G73:G136" si="16">H73+V73+AJ73</f>
        <v>82.20052</v>
      </c>
      <c r="H73" s="221">
        <f t="shared" ref="H73:H136" si="17">I73+O73</f>
        <v>61.81</v>
      </c>
      <c r="I73" s="221">
        <f t="shared" ref="I73:I136" si="18">SUM(J73:N73)</f>
        <v>57.23</v>
      </c>
      <c r="J73" s="222">
        <v>22.87</v>
      </c>
      <c r="K73" s="222">
        <v>15.02</v>
      </c>
      <c r="L73" s="222"/>
      <c r="M73" s="222"/>
      <c r="N73" s="222">
        <v>19.34</v>
      </c>
      <c r="O73" s="221">
        <f t="shared" ref="O73:O136" si="19">SUM(P73:U73)</f>
        <v>4.58</v>
      </c>
      <c r="P73" s="222">
        <v>1.91</v>
      </c>
      <c r="Q73" s="222"/>
      <c r="R73" s="222"/>
      <c r="S73" s="222"/>
      <c r="T73" s="222">
        <v>2.67</v>
      </c>
      <c r="U73" s="222"/>
      <c r="V73" s="221">
        <f t="shared" ref="V73:V136" si="20">W73+AC73</f>
        <v>0</v>
      </c>
      <c r="W73" s="218">
        <f t="shared" si="15"/>
        <v>0</v>
      </c>
      <c r="X73" s="222"/>
      <c r="Y73" s="222"/>
      <c r="Z73" s="222"/>
      <c r="AA73" s="222"/>
      <c r="AB73" s="222"/>
      <c r="AC73" s="221">
        <f t="shared" ref="AC73:AC136" si="21">SUM(AD73:AI73)</f>
        <v>0</v>
      </c>
      <c r="AD73" s="222"/>
      <c r="AE73" s="222"/>
      <c r="AF73" s="222"/>
      <c r="AG73" s="222"/>
      <c r="AH73" s="222"/>
      <c r="AI73" s="222"/>
      <c r="AJ73" s="221">
        <f t="shared" ref="AJ73:AJ136" si="22">SUM(AK73:AQ73)</f>
        <v>20.39052</v>
      </c>
      <c r="AK73" s="221">
        <f t="shared" ref="AK73:AK136" si="23">SUM(J73,K73,P73,N73/0.8,X73,Y73,Z73,AG73/0.35,AD73)*0.16</f>
        <v>10.236</v>
      </c>
      <c r="AL73" s="221">
        <f t="shared" ref="AL73:AL136" si="24">SUM(J73,K73,X73,Y73,Z73,AD73)*0.08</f>
        <v>3.0312</v>
      </c>
      <c r="AM73" s="221">
        <f t="shared" ref="AM73:AM136" si="25">SUM(J73,K73,X73,Y73,Z73,AD73)*0.06</f>
        <v>2.2734</v>
      </c>
      <c r="AN73" s="221">
        <f t="shared" ref="AN73:AN136" si="26">SUM(J73,K73,X73,Y73,Z73,AD73)*0.002</f>
        <v>0.07578</v>
      </c>
      <c r="AO73" s="221">
        <f t="shared" ref="AO73:AO136" si="27">SUM(J73,K73,X73,Y73,Z73,AD73)*0.006</f>
        <v>0.22734</v>
      </c>
      <c r="AP73" s="221">
        <f t="shared" ref="AP73:AP136" si="28">SUM(J73,K73,X73,Y73,Z73,AD73)*0.12</f>
        <v>4.5468</v>
      </c>
      <c r="AQ73" s="222"/>
      <c r="AR73" s="220"/>
    </row>
    <row r="74" ht="25" customHeight="1" spans="1:44">
      <c r="A74" s="215">
        <v>66</v>
      </c>
      <c r="B74" s="216" t="s">
        <v>203</v>
      </c>
      <c r="C74" s="217" t="s">
        <v>204</v>
      </c>
      <c r="D74" s="217">
        <v>410003</v>
      </c>
      <c r="E74" s="216" t="s">
        <v>302</v>
      </c>
      <c r="F74" s="216" t="s">
        <v>300</v>
      </c>
      <c r="G74" s="218">
        <f t="shared" si="16"/>
        <v>73.74508</v>
      </c>
      <c r="H74" s="221">
        <f t="shared" si="17"/>
        <v>55.42</v>
      </c>
      <c r="I74" s="221">
        <f t="shared" si="18"/>
        <v>50.99</v>
      </c>
      <c r="J74" s="222">
        <v>21.06</v>
      </c>
      <c r="K74" s="222">
        <v>13.35</v>
      </c>
      <c r="L74" s="222"/>
      <c r="M74" s="222"/>
      <c r="N74" s="222">
        <v>16.58</v>
      </c>
      <c r="O74" s="221">
        <f t="shared" si="19"/>
        <v>4.43</v>
      </c>
      <c r="P74" s="222">
        <v>1.76</v>
      </c>
      <c r="Q74" s="222"/>
      <c r="R74" s="222"/>
      <c r="S74" s="222"/>
      <c r="T74" s="222">
        <v>2.67</v>
      </c>
      <c r="U74" s="222"/>
      <c r="V74" s="221">
        <f t="shared" si="20"/>
        <v>0</v>
      </c>
      <c r="W74" s="218">
        <f t="shared" si="15"/>
        <v>0</v>
      </c>
      <c r="X74" s="222"/>
      <c r="Y74" s="222"/>
      <c r="Z74" s="222"/>
      <c r="AA74" s="222"/>
      <c r="AB74" s="222"/>
      <c r="AC74" s="221">
        <f t="shared" si="21"/>
        <v>0</v>
      </c>
      <c r="AD74" s="222"/>
      <c r="AE74" s="222"/>
      <c r="AF74" s="222"/>
      <c r="AG74" s="222"/>
      <c r="AH74" s="222"/>
      <c r="AI74" s="222"/>
      <c r="AJ74" s="221">
        <f t="shared" si="22"/>
        <v>18.32508</v>
      </c>
      <c r="AK74" s="221">
        <f t="shared" si="23"/>
        <v>9.1032</v>
      </c>
      <c r="AL74" s="221">
        <f t="shared" si="24"/>
        <v>2.7528</v>
      </c>
      <c r="AM74" s="221">
        <f t="shared" si="25"/>
        <v>2.0646</v>
      </c>
      <c r="AN74" s="221">
        <f t="shared" si="26"/>
        <v>0.06882</v>
      </c>
      <c r="AO74" s="221">
        <f t="shared" si="27"/>
        <v>0.20646</v>
      </c>
      <c r="AP74" s="221">
        <f t="shared" si="28"/>
        <v>4.1292</v>
      </c>
      <c r="AQ74" s="222"/>
      <c r="AR74" s="220"/>
    </row>
    <row r="75" ht="25" customHeight="1" spans="1:44">
      <c r="A75" s="215">
        <v>67</v>
      </c>
      <c r="B75" s="216" t="s">
        <v>203</v>
      </c>
      <c r="C75" s="217" t="s">
        <v>204</v>
      </c>
      <c r="D75" s="217">
        <v>410004</v>
      </c>
      <c r="E75" s="216" t="s">
        <v>303</v>
      </c>
      <c r="F75" s="216" t="s">
        <v>300</v>
      </c>
      <c r="G75" s="218">
        <f t="shared" si="16"/>
        <v>24.21688</v>
      </c>
      <c r="H75" s="221">
        <f t="shared" si="17"/>
        <v>18.26</v>
      </c>
      <c r="I75" s="221">
        <f t="shared" si="18"/>
        <v>16.98</v>
      </c>
      <c r="J75" s="222">
        <v>6.32</v>
      </c>
      <c r="K75" s="222">
        <v>4.54</v>
      </c>
      <c r="L75" s="222"/>
      <c r="M75" s="222"/>
      <c r="N75" s="222">
        <v>6.12</v>
      </c>
      <c r="O75" s="221">
        <f t="shared" si="19"/>
        <v>1.28</v>
      </c>
      <c r="P75" s="222">
        <v>0.53</v>
      </c>
      <c r="Q75" s="222"/>
      <c r="R75" s="222"/>
      <c r="S75" s="222"/>
      <c r="T75" s="222">
        <v>0.75</v>
      </c>
      <c r="U75" s="222"/>
      <c r="V75" s="221">
        <f t="shared" si="20"/>
        <v>0</v>
      </c>
      <c r="W75" s="218">
        <f t="shared" ref="W75:W138" si="29">SUM(X75:AB75)</f>
        <v>0</v>
      </c>
      <c r="X75" s="222"/>
      <c r="Y75" s="222"/>
      <c r="Z75" s="222"/>
      <c r="AA75" s="222"/>
      <c r="AB75" s="222"/>
      <c r="AC75" s="221">
        <f t="shared" si="21"/>
        <v>0</v>
      </c>
      <c r="AD75" s="222"/>
      <c r="AE75" s="222"/>
      <c r="AF75" s="222"/>
      <c r="AG75" s="222"/>
      <c r="AH75" s="222"/>
      <c r="AI75" s="222"/>
      <c r="AJ75" s="221">
        <f t="shared" si="22"/>
        <v>5.95688</v>
      </c>
      <c r="AK75" s="221">
        <f t="shared" si="23"/>
        <v>3.0464</v>
      </c>
      <c r="AL75" s="221">
        <f t="shared" si="24"/>
        <v>0.8688</v>
      </c>
      <c r="AM75" s="221">
        <f t="shared" si="25"/>
        <v>0.6516</v>
      </c>
      <c r="AN75" s="221">
        <f t="shared" si="26"/>
        <v>0.02172</v>
      </c>
      <c r="AO75" s="221">
        <f t="shared" si="27"/>
        <v>0.06516</v>
      </c>
      <c r="AP75" s="221">
        <f t="shared" si="28"/>
        <v>1.3032</v>
      </c>
      <c r="AQ75" s="222"/>
      <c r="AR75" s="220"/>
    </row>
    <row r="76" ht="25" customHeight="1" spans="1:44">
      <c r="A76" s="215">
        <v>68</v>
      </c>
      <c r="B76" s="216" t="s">
        <v>203</v>
      </c>
      <c r="C76" s="217" t="s">
        <v>207</v>
      </c>
      <c r="D76" s="217">
        <v>410005</v>
      </c>
      <c r="E76" s="216" t="s">
        <v>304</v>
      </c>
      <c r="F76" s="216" t="s">
        <v>305</v>
      </c>
      <c r="G76" s="218">
        <f t="shared" si="16"/>
        <v>169.662897142857</v>
      </c>
      <c r="H76" s="221">
        <f t="shared" si="17"/>
        <v>0</v>
      </c>
      <c r="I76" s="221">
        <f t="shared" si="18"/>
        <v>0</v>
      </c>
      <c r="J76" s="222"/>
      <c r="K76" s="222"/>
      <c r="L76" s="222"/>
      <c r="M76" s="222"/>
      <c r="N76" s="222"/>
      <c r="O76" s="221">
        <f t="shared" si="19"/>
        <v>0</v>
      </c>
      <c r="P76" s="222"/>
      <c r="Q76" s="222"/>
      <c r="R76" s="222"/>
      <c r="S76" s="222"/>
      <c r="T76" s="222"/>
      <c r="U76" s="222"/>
      <c r="V76" s="221">
        <f t="shared" si="20"/>
        <v>120.48</v>
      </c>
      <c r="W76" s="218">
        <f t="shared" si="29"/>
        <v>79.8</v>
      </c>
      <c r="X76" s="222">
        <v>58.75</v>
      </c>
      <c r="Y76" s="222"/>
      <c r="Z76" s="222">
        <v>21.05</v>
      </c>
      <c r="AA76" s="222"/>
      <c r="AB76" s="222"/>
      <c r="AC76" s="221">
        <f t="shared" si="21"/>
        <v>40.68</v>
      </c>
      <c r="AD76" s="222">
        <v>12.63</v>
      </c>
      <c r="AE76" s="222"/>
      <c r="AF76" s="222"/>
      <c r="AG76" s="222">
        <v>21.05</v>
      </c>
      <c r="AH76" s="222">
        <v>7</v>
      </c>
      <c r="AI76" s="222"/>
      <c r="AJ76" s="221">
        <f t="shared" si="22"/>
        <v>49.1828971428571</v>
      </c>
      <c r="AK76" s="221">
        <f t="shared" si="23"/>
        <v>24.4116571428571</v>
      </c>
      <c r="AL76" s="221">
        <f t="shared" si="24"/>
        <v>7.3944</v>
      </c>
      <c r="AM76" s="221">
        <f t="shared" si="25"/>
        <v>5.5458</v>
      </c>
      <c r="AN76" s="221">
        <f t="shared" si="26"/>
        <v>0.18486</v>
      </c>
      <c r="AO76" s="221">
        <f t="shared" si="27"/>
        <v>0.55458</v>
      </c>
      <c r="AP76" s="221">
        <f t="shared" si="28"/>
        <v>11.0916</v>
      </c>
      <c r="AQ76" s="222"/>
      <c r="AR76" s="220"/>
    </row>
    <row r="77" ht="25" customHeight="1" spans="1:44">
      <c r="A77" s="215">
        <v>69</v>
      </c>
      <c r="B77" s="216" t="s">
        <v>203</v>
      </c>
      <c r="C77" s="217" t="s">
        <v>204</v>
      </c>
      <c r="D77" s="217">
        <v>424001</v>
      </c>
      <c r="E77" s="216" t="s">
        <v>306</v>
      </c>
      <c r="F77" s="216" t="s">
        <v>307</v>
      </c>
      <c r="G77" s="218">
        <f t="shared" si="16"/>
        <v>1184.64656</v>
      </c>
      <c r="H77" s="221">
        <f t="shared" si="17"/>
        <v>906.97</v>
      </c>
      <c r="I77" s="221">
        <f t="shared" si="18"/>
        <v>781.26</v>
      </c>
      <c r="J77" s="222">
        <v>317.31</v>
      </c>
      <c r="K77" s="222">
        <v>202.91</v>
      </c>
      <c r="L77" s="222">
        <v>7.08</v>
      </c>
      <c r="M77" s="222"/>
      <c r="N77" s="222">
        <v>253.96</v>
      </c>
      <c r="O77" s="221">
        <f t="shared" si="19"/>
        <v>125.71</v>
      </c>
      <c r="P77" s="222">
        <v>26.44</v>
      </c>
      <c r="Q77" s="222"/>
      <c r="R77" s="222">
        <v>23.97</v>
      </c>
      <c r="S77" s="222">
        <v>37.3</v>
      </c>
      <c r="T77" s="222">
        <v>38</v>
      </c>
      <c r="U77" s="222"/>
      <c r="V77" s="221">
        <f t="shared" si="20"/>
        <v>0</v>
      </c>
      <c r="W77" s="218">
        <f t="shared" si="29"/>
        <v>0</v>
      </c>
      <c r="X77" s="222"/>
      <c r="Y77" s="222"/>
      <c r="Z77" s="222"/>
      <c r="AA77" s="222"/>
      <c r="AB77" s="222"/>
      <c r="AC77" s="221">
        <f t="shared" si="21"/>
        <v>0</v>
      </c>
      <c r="AD77" s="222"/>
      <c r="AE77" s="222"/>
      <c r="AF77" s="222"/>
      <c r="AG77" s="222"/>
      <c r="AH77" s="222"/>
      <c r="AI77" s="222"/>
      <c r="AJ77" s="221">
        <f t="shared" si="22"/>
        <v>277.67656</v>
      </c>
      <c r="AK77" s="221">
        <f t="shared" si="23"/>
        <v>138.2576</v>
      </c>
      <c r="AL77" s="221">
        <f t="shared" si="24"/>
        <v>41.6176</v>
      </c>
      <c r="AM77" s="221">
        <f t="shared" si="25"/>
        <v>31.2132</v>
      </c>
      <c r="AN77" s="221">
        <f t="shared" si="26"/>
        <v>1.04044</v>
      </c>
      <c r="AO77" s="221">
        <f t="shared" si="27"/>
        <v>3.12132</v>
      </c>
      <c r="AP77" s="221">
        <f t="shared" si="28"/>
        <v>62.4264</v>
      </c>
      <c r="AQ77" s="222"/>
      <c r="AR77" s="220"/>
    </row>
    <row r="78" ht="25" customHeight="1" spans="1:44">
      <c r="A78" s="215">
        <v>70</v>
      </c>
      <c r="B78" s="216" t="s">
        <v>203</v>
      </c>
      <c r="C78" s="217" t="s">
        <v>207</v>
      </c>
      <c r="D78" s="217">
        <v>424002</v>
      </c>
      <c r="E78" s="216" t="s">
        <v>308</v>
      </c>
      <c r="F78" s="216" t="s">
        <v>309</v>
      </c>
      <c r="G78" s="218">
        <f t="shared" si="16"/>
        <v>109.728937142857</v>
      </c>
      <c r="H78" s="221">
        <f t="shared" si="17"/>
        <v>0</v>
      </c>
      <c r="I78" s="221">
        <f t="shared" si="18"/>
        <v>0</v>
      </c>
      <c r="J78" s="222"/>
      <c r="K78" s="222"/>
      <c r="L78" s="222"/>
      <c r="M78" s="222"/>
      <c r="N78" s="222"/>
      <c r="O78" s="221">
        <f t="shared" si="19"/>
        <v>0</v>
      </c>
      <c r="P78" s="222"/>
      <c r="Q78" s="222"/>
      <c r="R78" s="222"/>
      <c r="S78" s="222"/>
      <c r="T78" s="222"/>
      <c r="U78" s="222"/>
      <c r="V78" s="221">
        <f t="shared" si="20"/>
        <v>78.05</v>
      </c>
      <c r="W78" s="218">
        <f t="shared" si="29"/>
        <v>50.21</v>
      </c>
      <c r="X78" s="222">
        <v>35.79</v>
      </c>
      <c r="Y78" s="222"/>
      <c r="Z78" s="222">
        <v>14.42</v>
      </c>
      <c r="AA78" s="222"/>
      <c r="AB78" s="222"/>
      <c r="AC78" s="221">
        <f t="shared" si="21"/>
        <v>27.84</v>
      </c>
      <c r="AD78" s="222">
        <v>8.65</v>
      </c>
      <c r="AE78" s="222"/>
      <c r="AF78" s="222"/>
      <c r="AG78" s="222">
        <v>14.19</v>
      </c>
      <c r="AH78" s="222">
        <v>5</v>
      </c>
      <c r="AI78" s="222"/>
      <c r="AJ78" s="221">
        <f t="shared" si="22"/>
        <v>31.6789371428571</v>
      </c>
      <c r="AK78" s="221">
        <f t="shared" si="23"/>
        <v>15.9044571428571</v>
      </c>
      <c r="AL78" s="221">
        <f t="shared" si="24"/>
        <v>4.7088</v>
      </c>
      <c r="AM78" s="221">
        <f t="shared" si="25"/>
        <v>3.5316</v>
      </c>
      <c r="AN78" s="221">
        <f t="shared" si="26"/>
        <v>0.11772</v>
      </c>
      <c r="AO78" s="221">
        <f t="shared" si="27"/>
        <v>0.35316</v>
      </c>
      <c r="AP78" s="221">
        <f t="shared" si="28"/>
        <v>7.0632</v>
      </c>
      <c r="AQ78" s="222"/>
      <c r="AR78" s="220"/>
    </row>
    <row r="79" ht="25" customHeight="1" spans="1:44">
      <c r="A79" s="215">
        <v>71</v>
      </c>
      <c r="B79" s="216" t="s">
        <v>203</v>
      </c>
      <c r="C79" s="217" t="s">
        <v>207</v>
      </c>
      <c r="D79" s="217">
        <v>424003</v>
      </c>
      <c r="E79" s="216" t="s">
        <v>310</v>
      </c>
      <c r="F79" s="216" t="s">
        <v>309</v>
      </c>
      <c r="G79" s="218">
        <f t="shared" si="16"/>
        <v>55.3097714285714</v>
      </c>
      <c r="H79" s="221">
        <f t="shared" si="17"/>
        <v>0</v>
      </c>
      <c r="I79" s="221">
        <f t="shared" si="18"/>
        <v>0</v>
      </c>
      <c r="J79" s="222"/>
      <c r="K79" s="222"/>
      <c r="L79" s="222"/>
      <c r="M79" s="222"/>
      <c r="N79" s="222"/>
      <c r="O79" s="221">
        <f t="shared" si="19"/>
        <v>0</v>
      </c>
      <c r="P79" s="222"/>
      <c r="Q79" s="222"/>
      <c r="R79" s="222"/>
      <c r="S79" s="222"/>
      <c r="T79" s="222"/>
      <c r="U79" s="222"/>
      <c r="V79" s="221">
        <f t="shared" si="20"/>
        <v>39.34</v>
      </c>
      <c r="W79" s="218">
        <f t="shared" si="29"/>
        <v>25.8</v>
      </c>
      <c r="X79" s="222">
        <v>18.96</v>
      </c>
      <c r="Y79" s="222"/>
      <c r="Z79" s="222">
        <v>6.84</v>
      </c>
      <c r="AA79" s="222"/>
      <c r="AB79" s="222"/>
      <c r="AC79" s="221">
        <f t="shared" si="21"/>
        <v>13.54</v>
      </c>
      <c r="AD79" s="222">
        <v>4.1</v>
      </c>
      <c r="AE79" s="222"/>
      <c r="AF79" s="222"/>
      <c r="AG79" s="222">
        <v>6.94</v>
      </c>
      <c r="AH79" s="222">
        <v>2.5</v>
      </c>
      <c r="AI79" s="222"/>
      <c r="AJ79" s="221">
        <f t="shared" si="22"/>
        <v>15.9697714285714</v>
      </c>
      <c r="AK79" s="221">
        <f t="shared" si="23"/>
        <v>7.95657142857143</v>
      </c>
      <c r="AL79" s="221">
        <f t="shared" si="24"/>
        <v>2.392</v>
      </c>
      <c r="AM79" s="221">
        <f t="shared" si="25"/>
        <v>1.794</v>
      </c>
      <c r="AN79" s="221">
        <f t="shared" si="26"/>
        <v>0.0598</v>
      </c>
      <c r="AO79" s="221">
        <f t="shared" si="27"/>
        <v>0.1794</v>
      </c>
      <c r="AP79" s="221">
        <f t="shared" si="28"/>
        <v>3.588</v>
      </c>
      <c r="AQ79" s="222"/>
      <c r="AR79" s="220"/>
    </row>
    <row r="80" ht="25" customHeight="1" spans="1:44">
      <c r="A80" s="215">
        <v>72</v>
      </c>
      <c r="B80" s="216" t="s">
        <v>203</v>
      </c>
      <c r="C80" s="217" t="s">
        <v>207</v>
      </c>
      <c r="D80" s="217">
        <v>424004</v>
      </c>
      <c r="E80" s="216" t="s">
        <v>311</v>
      </c>
      <c r="F80" s="216" t="s">
        <v>309</v>
      </c>
      <c r="G80" s="218">
        <f t="shared" si="16"/>
        <v>292.481748571429</v>
      </c>
      <c r="H80" s="221">
        <f t="shared" si="17"/>
        <v>0</v>
      </c>
      <c r="I80" s="221">
        <f t="shared" si="18"/>
        <v>0</v>
      </c>
      <c r="J80" s="222"/>
      <c r="K80" s="222"/>
      <c r="L80" s="222"/>
      <c r="M80" s="222"/>
      <c r="N80" s="222"/>
      <c r="O80" s="221">
        <f t="shared" si="19"/>
        <v>0</v>
      </c>
      <c r="P80" s="222"/>
      <c r="Q80" s="222"/>
      <c r="R80" s="222"/>
      <c r="S80" s="222"/>
      <c r="T80" s="222"/>
      <c r="U80" s="222"/>
      <c r="V80" s="221">
        <f t="shared" si="20"/>
        <v>207.95</v>
      </c>
      <c r="W80" s="218">
        <f t="shared" si="29"/>
        <v>134.89</v>
      </c>
      <c r="X80" s="222">
        <v>97.3</v>
      </c>
      <c r="Y80" s="222"/>
      <c r="Z80" s="222">
        <v>37.59</v>
      </c>
      <c r="AA80" s="222"/>
      <c r="AB80" s="222"/>
      <c r="AC80" s="221">
        <f t="shared" si="21"/>
        <v>73.06</v>
      </c>
      <c r="AD80" s="222">
        <v>22.55</v>
      </c>
      <c r="AE80" s="222"/>
      <c r="AF80" s="222"/>
      <c r="AG80" s="222">
        <v>37.51</v>
      </c>
      <c r="AH80" s="222">
        <v>13</v>
      </c>
      <c r="AI80" s="222"/>
      <c r="AJ80" s="221">
        <f t="shared" si="22"/>
        <v>84.5317485714286</v>
      </c>
      <c r="AK80" s="221">
        <f t="shared" si="23"/>
        <v>42.3378285714286</v>
      </c>
      <c r="AL80" s="221">
        <f t="shared" si="24"/>
        <v>12.5952</v>
      </c>
      <c r="AM80" s="221">
        <f t="shared" si="25"/>
        <v>9.4464</v>
      </c>
      <c r="AN80" s="221">
        <f t="shared" si="26"/>
        <v>0.31488</v>
      </c>
      <c r="AO80" s="221">
        <f t="shared" si="27"/>
        <v>0.94464</v>
      </c>
      <c r="AP80" s="221">
        <f t="shared" si="28"/>
        <v>18.8928</v>
      </c>
      <c r="AQ80" s="222"/>
      <c r="AR80" s="220"/>
    </row>
    <row r="81" ht="25" customHeight="1" spans="1:44">
      <c r="A81" s="215">
        <v>73</v>
      </c>
      <c r="B81" s="216" t="s">
        <v>203</v>
      </c>
      <c r="C81" s="217" t="s">
        <v>204</v>
      </c>
      <c r="D81" s="217">
        <v>434001</v>
      </c>
      <c r="E81" s="216" t="s">
        <v>312</v>
      </c>
      <c r="F81" s="216" t="s">
        <v>313</v>
      </c>
      <c r="G81" s="218">
        <f t="shared" si="16"/>
        <v>382.43184</v>
      </c>
      <c r="H81" s="221">
        <f t="shared" si="17"/>
        <v>291.93</v>
      </c>
      <c r="I81" s="221">
        <f t="shared" si="18"/>
        <v>253.69</v>
      </c>
      <c r="J81" s="222">
        <v>101.26</v>
      </c>
      <c r="K81" s="222">
        <v>67.22</v>
      </c>
      <c r="L81" s="222"/>
      <c r="M81" s="222"/>
      <c r="N81" s="222">
        <v>85.21</v>
      </c>
      <c r="O81" s="221">
        <f t="shared" si="19"/>
        <v>38.24</v>
      </c>
      <c r="P81" s="222">
        <v>8.44</v>
      </c>
      <c r="Q81" s="222"/>
      <c r="R81" s="222"/>
      <c r="S81" s="222">
        <v>13.8</v>
      </c>
      <c r="T81" s="222">
        <v>16</v>
      </c>
      <c r="U81" s="222"/>
      <c r="V81" s="221">
        <f t="shared" si="20"/>
        <v>0</v>
      </c>
      <c r="W81" s="218">
        <f t="shared" si="29"/>
        <v>0</v>
      </c>
      <c r="X81" s="222"/>
      <c r="Y81" s="222"/>
      <c r="Z81" s="222"/>
      <c r="AA81" s="222"/>
      <c r="AB81" s="222"/>
      <c r="AC81" s="221">
        <f t="shared" si="21"/>
        <v>0</v>
      </c>
      <c r="AD81" s="222"/>
      <c r="AE81" s="222"/>
      <c r="AF81" s="222"/>
      <c r="AG81" s="222"/>
      <c r="AH81" s="222"/>
      <c r="AI81" s="222"/>
      <c r="AJ81" s="221">
        <f t="shared" si="22"/>
        <v>90.50184</v>
      </c>
      <c r="AK81" s="221">
        <f t="shared" si="23"/>
        <v>45.3492</v>
      </c>
      <c r="AL81" s="221">
        <f t="shared" si="24"/>
        <v>13.4784</v>
      </c>
      <c r="AM81" s="221">
        <f t="shared" si="25"/>
        <v>10.1088</v>
      </c>
      <c r="AN81" s="221">
        <f t="shared" si="26"/>
        <v>0.33696</v>
      </c>
      <c r="AO81" s="221">
        <f t="shared" si="27"/>
        <v>1.01088</v>
      </c>
      <c r="AP81" s="221">
        <f t="shared" si="28"/>
        <v>20.2176</v>
      </c>
      <c r="AQ81" s="222"/>
      <c r="AR81" s="220"/>
    </row>
    <row r="82" ht="25" customHeight="1" spans="1:44">
      <c r="A82" s="215">
        <v>74</v>
      </c>
      <c r="B82" s="216" t="s">
        <v>203</v>
      </c>
      <c r="C82" s="217" t="s">
        <v>207</v>
      </c>
      <c r="D82" s="217">
        <v>434002</v>
      </c>
      <c r="E82" s="216" t="s">
        <v>314</v>
      </c>
      <c r="F82" s="216" t="s">
        <v>209</v>
      </c>
      <c r="G82" s="218">
        <f t="shared" si="16"/>
        <v>544.023845714286</v>
      </c>
      <c r="H82" s="221">
        <f t="shared" si="17"/>
        <v>0</v>
      </c>
      <c r="I82" s="221">
        <f t="shared" si="18"/>
        <v>0</v>
      </c>
      <c r="J82" s="222"/>
      <c r="K82" s="222"/>
      <c r="L82" s="222"/>
      <c r="M82" s="222"/>
      <c r="N82" s="222"/>
      <c r="O82" s="221">
        <f t="shared" si="19"/>
        <v>0</v>
      </c>
      <c r="P82" s="222"/>
      <c r="Q82" s="222"/>
      <c r="R82" s="222"/>
      <c r="S82" s="222"/>
      <c r="T82" s="222"/>
      <c r="U82" s="222"/>
      <c r="V82" s="221">
        <f t="shared" si="20"/>
        <v>528.77</v>
      </c>
      <c r="W82" s="218">
        <f t="shared" si="29"/>
        <v>24.16</v>
      </c>
      <c r="X82" s="222">
        <v>17.3</v>
      </c>
      <c r="Y82" s="222"/>
      <c r="Z82" s="222">
        <v>6.86</v>
      </c>
      <c r="AA82" s="222"/>
      <c r="AB82" s="222"/>
      <c r="AC82" s="221">
        <f t="shared" si="21"/>
        <v>504.61</v>
      </c>
      <c r="AD82" s="222">
        <v>4.11</v>
      </c>
      <c r="AE82" s="222"/>
      <c r="AF82" s="222">
        <v>490.1</v>
      </c>
      <c r="AG82" s="222">
        <v>6.9</v>
      </c>
      <c r="AH82" s="222">
        <v>3.5</v>
      </c>
      <c r="AI82" s="222"/>
      <c r="AJ82" s="221">
        <f t="shared" si="22"/>
        <v>15.2538457142857</v>
      </c>
      <c r="AK82" s="221">
        <f t="shared" si="23"/>
        <v>7.67748571428571</v>
      </c>
      <c r="AL82" s="221">
        <f t="shared" si="24"/>
        <v>2.2616</v>
      </c>
      <c r="AM82" s="221">
        <f t="shared" si="25"/>
        <v>1.6962</v>
      </c>
      <c r="AN82" s="221">
        <f t="shared" si="26"/>
        <v>0.05654</v>
      </c>
      <c r="AO82" s="221">
        <f t="shared" si="27"/>
        <v>0.16962</v>
      </c>
      <c r="AP82" s="221">
        <f t="shared" si="28"/>
        <v>3.3924</v>
      </c>
      <c r="AQ82" s="222"/>
      <c r="AR82" s="220"/>
    </row>
    <row r="83" ht="25" customHeight="1" spans="1:44">
      <c r="A83" s="215">
        <v>75</v>
      </c>
      <c r="B83" s="216" t="s">
        <v>203</v>
      </c>
      <c r="C83" s="217" t="s">
        <v>207</v>
      </c>
      <c r="D83" s="217">
        <v>434004</v>
      </c>
      <c r="E83" s="216" t="s">
        <v>315</v>
      </c>
      <c r="F83" s="216" t="s">
        <v>209</v>
      </c>
      <c r="G83" s="218">
        <f t="shared" si="16"/>
        <v>73.5267885714286</v>
      </c>
      <c r="H83" s="221">
        <f t="shared" si="17"/>
        <v>0</v>
      </c>
      <c r="I83" s="221">
        <f t="shared" si="18"/>
        <v>0</v>
      </c>
      <c r="J83" s="222"/>
      <c r="K83" s="222"/>
      <c r="L83" s="222"/>
      <c r="M83" s="222"/>
      <c r="N83" s="222"/>
      <c r="O83" s="221">
        <f t="shared" si="19"/>
        <v>0</v>
      </c>
      <c r="P83" s="222"/>
      <c r="Q83" s="222"/>
      <c r="R83" s="222"/>
      <c r="S83" s="222"/>
      <c r="T83" s="222"/>
      <c r="U83" s="222"/>
      <c r="V83" s="221">
        <f t="shared" si="20"/>
        <v>52.34</v>
      </c>
      <c r="W83" s="218">
        <f t="shared" si="29"/>
        <v>33.03</v>
      </c>
      <c r="X83" s="222">
        <v>22.88</v>
      </c>
      <c r="Y83" s="222"/>
      <c r="Z83" s="222">
        <v>10.15</v>
      </c>
      <c r="AA83" s="222"/>
      <c r="AB83" s="222"/>
      <c r="AC83" s="221">
        <f t="shared" si="21"/>
        <v>19.31</v>
      </c>
      <c r="AD83" s="222">
        <v>6.09</v>
      </c>
      <c r="AE83" s="222"/>
      <c r="AF83" s="222"/>
      <c r="AG83" s="222">
        <v>9.72</v>
      </c>
      <c r="AH83" s="222">
        <v>3.5</v>
      </c>
      <c r="AI83" s="222"/>
      <c r="AJ83" s="221">
        <f t="shared" si="22"/>
        <v>21.1867885714286</v>
      </c>
      <c r="AK83" s="221">
        <f t="shared" si="23"/>
        <v>10.7026285714286</v>
      </c>
      <c r="AL83" s="221">
        <f t="shared" si="24"/>
        <v>3.1296</v>
      </c>
      <c r="AM83" s="221">
        <f t="shared" si="25"/>
        <v>2.3472</v>
      </c>
      <c r="AN83" s="221">
        <f t="shared" si="26"/>
        <v>0.07824</v>
      </c>
      <c r="AO83" s="221">
        <f t="shared" si="27"/>
        <v>0.23472</v>
      </c>
      <c r="AP83" s="221">
        <f t="shared" si="28"/>
        <v>4.6944</v>
      </c>
      <c r="AQ83" s="222"/>
      <c r="AR83" s="220"/>
    </row>
    <row r="84" ht="25" customHeight="1" spans="1:44">
      <c r="A84" s="215">
        <v>76</v>
      </c>
      <c r="B84" s="216" t="s">
        <v>203</v>
      </c>
      <c r="C84" s="217" t="s">
        <v>207</v>
      </c>
      <c r="D84" s="217">
        <v>434005</v>
      </c>
      <c r="E84" s="216" t="s">
        <v>316</v>
      </c>
      <c r="F84" s="216" t="s">
        <v>209</v>
      </c>
      <c r="G84" s="218">
        <f t="shared" si="16"/>
        <v>106.615422857143</v>
      </c>
      <c r="H84" s="221">
        <f t="shared" si="17"/>
        <v>0</v>
      </c>
      <c r="I84" s="221">
        <f t="shared" si="18"/>
        <v>0</v>
      </c>
      <c r="J84" s="222"/>
      <c r="K84" s="222"/>
      <c r="L84" s="222"/>
      <c r="M84" s="222"/>
      <c r="N84" s="222"/>
      <c r="O84" s="221">
        <f t="shared" si="19"/>
        <v>0</v>
      </c>
      <c r="P84" s="222"/>
      <c r="Q84" s="222"/>
      <c r="R84" s="222"/>
      <c r="S84" s="222"/>
      <c r="T84" s="222"/>
      <c r="U84" s="222"/>
      <c r="V84" s="221">
        <f t="shared" si="20"/>
        <v>76.17</v>
      </c>
      <c r="W84" s="218">
        <f t="shared" si="29"/>
        <v>48.09</v>
      </c>
      <c r="X84" s="222">
        <v>34.89</v>
      </c>
      <c r="Y84" s="222"/>
      <c r="Z84" s="222">
        <v>13.2</v>
      </c>
      <c r="AA84" s="222"/>
      <c r="AB84" s="222"/>
      <c r="AC84" s="221">
        <f t="shared" si="21"/>
        <v>28.08</v>
      </c>
      <c r="AD84" s="222">
        <v>7.92</v>
      </c>
      <c r="AE84" s="222"/>
      <c r="AF84" s="222"/>
      <c r="AG84" s="222">
        <v>14.16</v>
      </c>
      <c r="AH84" s="222">
        <v>6</v>
      </c>
      <c r="AI84" s="222"/>
      <c r="AJ84" s="221">
        <f t="shared" si="22"/>
        <v>30.4454228571429</v>
      </c>
      <c r="AK84" s="221">
        <f t="shared" si="23"/>
        <v>15.4347428571429</v>
      </c>
      <c r="AL84" s="221">
        <f t="shared" si="24"/>
        <v>4.4808</v>
      </c>
      <c r="AM84" s="221">
        <f t="shared" si="25"/>
        <v>3.3606</v>
      </c>
      <c r="AN84" s="221">
        <f t="shared" si="26"/>
        <v>0.11202</v>
      </c>
      <c r="AO84" s="221">
        <f t="shared" si="27"/>
        <v>0.33606</v>
      </c>
      <c r="AP84" s="221">
        <f t="shared" si="28"/>
        <v>6.7212</v>
      </c>
      <c r="AQ84" s="222"/>
      <c r="AR84" s="220"/>
    </row>
    <row r="85" ht="25" customHeight="1" spans="1:44">
      <c r="A85" s="215">
        <v>77</v>
      </c>
      <c r="B85" s="216" t="s">
        <v>203</v>
      </c>
      <c r="C85" s="217" t="s">
        <v>207</v>
      </c>
      <c r="D85" s="217">
        <v>434006</v>
      </c>
      <c r="E85" s="216" t="s">
        <v>317</v>
      </c>
      <c r="F85" s="216" t="s">
        <v>209</v>
      </c>
      <c r="G85" s="218">
        <f t="shared" si="16"/>
        <v>151.273662857143</v>
      </c>
      <c r="H85" s="221">
        <f t="shared" si="17"/>
        <v>0</v>
      </c>
      <c r="I85" s="221">
        <f t="shared" si="18"/>
        <v>0</v>
      </c>
      <c r="J85" s="222"/>
      <c r="K85" s="222"/>
      <c r="L85" s="222"/>
      <c r="M85" s="222"/>
      <c r="N85" s="222"/>
      <c r="O85" s="221">
        <f t="shared" si="19"/>
        <v>0</v>
      </c>
      <c r="P85" s="222"/>
      <c r="Q85" s="222"/>
      <c r="R85" s="222"/>
      <c r="S85" s="222"/>
      <c r="T85" s="222"/>
      <c r="U85" s="222"/>
      <c r="V85" s="221">
        <f t="shared" si="20"/>
        <v>107.8</v>
      </c>
      <c r="W85" s="218">
        <f t="shared" si="29"/>
        <v>69.64</v>
      </c>
      <c r="X85" s="222">
        <v>49.72</v>
      </c>
      <c r="Y85" s="222"/>
      <c r="Z85" s="222">
        <v>19.92</v>
      </c>
      <c r="AA85" s="222"/>
      <c r="AB85" s="222"/>
      <c r="AC85" s="221">
        <f t="shared" si="21"/>
        <v>38.16</v>
      </c>
      <c r="AD85" s="222">
        <v>11.95</v>
      </c>
      <c r="AE85" s="222"/>
      <c r="AF85" s="222"/>
      <c r="AG85" s="222">
        <v>18.71</v>
      </c>
      <c r="AH85" s="222">
        <v>7.5</v>
      </c>
      <c r="AI85" s="222"/>
      <c r="AJ85" s="221">
        <f t="shared" si="22"/>
        <v>43.4736628571429</v>
      </c>
      <c r="AK85" s="221">
        <f t="shared" si="23"/>
        <v>21.6075428571429</v>
      </c>
      <c r="AL85" s="221">
        <f t="shared" si="24"/>
        <v>6.5272</v>
      </c>
      <c r="AM85" s="221">
        <f t="shared" si="25"/>
        <v>4.8954</v>
      </c>
      <c r="AN85" s="221">
        <f t="shared" si="26"/>
        <v>0.16318</v>
      </c>
      <c r="AO85" s="221">
        <f t="shared" si="27"/>
        <v>0.48954</v>
      </c>
      <c r="AP85" s="221">
        <f t="shared" si="28"/>
        <v>9.7908</v>
      </c>
      <c r="AQ85" s="222"/>
      <c r="AR85" s="220"/>
    </row>
    <row r="86" ht="25" customHeight="1" spans="1:44">
      <c r="A86" s="215">
        <v>78</v>
      </c>
      <c r="B86" s="216" t="s">
        <v>318</v>
      </c>
      <c r="C86" s="217" t="s">
        <v>204</v>
      </c>
      <c r="D86" s="217">
        <v>435001</v>
      </c>
      <c r="E86" s="216" t="s">
        <v>319</v>
      </c>
      <c r="F86" s="216" t="s">
        <v>313</v>
      </c>
      <c r="G86" s="218">
        <f t="shared" si="16"/>
        <v>75.1266288</v>
      </c>
      <c r="H86" s="221">
        <f t="shared" si="17"/>
        <v>62.16112</v>
      </c>
      <c r="I86" s="221">
        <f t="shared" si="18"/>
        <v>36.18792</v>
      </c>
      <c r="J86" s="222">
        <v>14.6184</v>
      </c>
      <c r="K86" s="222">
        <v>9.6492</v>
      </c>
      <c r="L86" s="222"/>
      <c r="M86" s="222"/>
      <c r="N86" s="222">
        <v>11.92032</v>
      </c>
      <c r="O86" s="221">
        <f t="shared" si="19"/>
        <v>25.9732</v>
      </c>
      <c r="P86" s="222">
        <v>1.2182</v>
      </c>
      <c r="Q86" s="222"/>
      <c r="R86" s="222">
        <v>21.3</v>
      </c>
      <c r="S86" s="222">
        <v>1.955</v>
      </c>
      <c r="T86" s="222">
        <v>1.5</v>
      </c>
      <c r="U86" s="222"/>
      <c r="V86" s="221">
        <f t="shared" si="20"/>
        <v>0</v>
      </c>
      <c r="W86" s="218">
        <f t="shared" si="29"/>
        <v>0</v>
      </c>
      <c r="X86" s="222"/>
      <c r="Y86" s="222"/>
      <c r="Z86" s="222"/>
      <c r="AA86" s="222"/>
      <c r="AB86" s="222"/>
      <c r="AC86" s="221">
        <f t="shared" si="21"/>
        <v>0</v>
      </c>
      <c r="AD86" s="222"/>
      <c r="AE86" s="222"/>
      <c r="AF86" s="222"/>
      <c r="AG86" s="222"/>
      <c r="AH86" s="222"/>
      <c r="AI86" s="222"/>
      <c r="AJ86" s="221">
        <f t="shared" si="22"/>
        <v>12.9655088</v>
      </c>
      <c r="AK86" s="221">
        <f t="shared" si="23"/>
        <v>6.461792</v>
      </c>
      <c r="AL86" s="221">
        <f t="shared" si="24"/>
        <v>1.941408</v>
      </c>
      <c r="AM86" s="221">
        <f t="shared" si="25"/>
        <v>1.456056</v>
      </c>
      <c r="AN86" s="221">
        <f t="shared" si="26"/>
        <v>0.0485352</v>
      </c>
      <c r="AO86" s="221">
        <f t="shared" si="27"/>
        <v>0.1456056</v>
      </c>
      <c r="AP86" s="221">
        <f t="shared" si="28"/>
        <v>2.912112</v>
      </c>
      <c r="AQ86" s="222"/>
      <c r="AR86" s="220"/>
    </row>
    <row r="87" ht="25" customHeight="1" spans="1:44">
      <c r="A87" s="215">
        <v>79</v>
      </c>
      <c r="B87" s="216" t="s">
        <v>318</v>
      </c>
      <c r="C87" s="217" t="s">
        <v>207</v>
      </c>
      <c r="D87" s="217">
        <v>435002</v>
      </c>
      <c r="E87" s="216" t="s">
        <v>320</v>
      </c>
      <c r="F87" s="216" t="s">
        <v>240</v>
      </c>
      <c r="G87" s="218">
        <f t="shared" si="16"/>
        <v>84.6522608</v>
      </c>
      <c r="H87" s="221">
        <f t="shared" si="17"/>
        <v>0</v>
      </c>
      <c r="I87" s="221">
        <f t="shared" si="18"/>
        <v>0</v>
      </c>
      <c r="J87" s="222"/>
      <c r="K87" s="222"/>
      <c r="L87" s="222"/>
      <c r="M87" s="222"/>
      <c r="N87" s="222"/>
      <c r="O87" s="221">
        <f t="shared" si="19"/>
        <v>0</v>
      </c>
      <c r="P87" s="222"/>
      <c r="Q87" s="222"/>
      <c r="R87" s="222"/>
      <c r="S87" s="222"/>
      <c r="T87" s="222"/>
      <c r="U87" s="222"/>
      <c r="V87" s="221">
        <f t="shared" si="20"/>
        <v>60.12072</v>
      </c>
      <c r="W87" s="218">
        <f t="shared" si="29"/>
        <v>40.2396</v>
      </c>
      <c r="X87" s="222">
        <v>29.9796</v>
      </c>
      <c r="Y87" s="222"/>
      <c r="Z87" s="222">
        <v>10.26</v>
      </c>
      <c r="AA87" s="222"/>
      <c r="AB87" s="222"/>
      <c r="AC87" s="221">
        <f t="shared" si="21"/>
        <v>19.88112</v>
      </c>
      <c r="AD87" s="222">
        <v>6.16</v>
      </c>
      <c r="AE87" s="222"/>
      <c r="AF87" s="222"/>
      <c r="AG87" s="222">
        <v>10.22112</v>
      </c>
      <c r="AH87" s="222">
        <v>3.5</v>
      </c>
      <c r="AI87" s="222"/>
      <c r="AJ87" s="221">
        <f t="shared" si="22"/>
        <v>24.5315408</v>
      </c>
      <c r="AK87" s="221">
        <f t="shared" si="23"/>
        <v>12.096448</v>
      </c>
      <c r="AL87" s="221">
        <f t="shared" si="24"/>
        <v>3.711968</v>
      </c>
      <c r="AM87" s="221">
        <f t="shared" si="25"/>
        <v>2.783976</v>
      </c>
      <c r="AN87" s="221">
        <f t="shared" si="26"/>
        <v>0.0927992</v>
      </c>
      <c r="AO87" s="221">
        <f t="shared" si="27"/>
        <v>0.2783976</v>
      </c>
      <c r="AP87" s="221">
        <f t="shared" si="28"/>
        <v>5.567952</v>
      </c>
      <c r="AQ87" s="222"/>
      <c r="AR87" s="220"/>
    </row>
    <row r="88" ht="25" customHeight="1" spans="1:44">
      <c r="A88" s="215">
        <v>80</v>
      </c>
      <c r="B88" s="216" t="s">
        <v>271</v>
      </c>
      <c r="C88" s="217" t="s">
        <v>204</v>
      </c>
      <c r="D88" s="217">
        <v>437001</v>
      </c>
      <c r="E88" s="216" t="s">
        <v>321</v>
      </c>
      <c r="F88" s="216" t="s">
        <v>322</v>
      </c>
      <c r="G88" s="218">
        <f t="shared" si="16"/>
        <v>143.8933344</v>
      </c>
      <c r="H88" s="221">
        <f t="shared" si="17"/>
        <v>120.328384</v>
      </c>
      <c r="I88" s="221">
        <f t="shared" si="18"/>
        <v>66.10224</v>
      </c>
      <c r="J88" s="222">
        <v>26.1336</v>
      </c>
      <c r="K88" s="222">
        <v>17.7072</v>
      </c>
      <c r="L88" s="222"/>
      <c r="M88" s="222"/>
      <c r="N88" s="222">
        <v>22.26144</v>
      </c>
      <c r="O88" s="221">
        <f t="shared" si="19"/>
        <v>54.226144</v>
      </c>
      <c r="P88" s="222">
        <v>2.18</v>
      </c>
      <c r="Q88" s="222"/>
      <c r="R88" s="222">
        <v>45.486144</v>
      </c>
      <c r="S88" s="222">
        <v>3.56</v>
      </c>
      <c r="T88" s="222">
        <v>3</v>
      </c>
      <c r="U88" s="222"/>
      <c r="V88" s="221">
        <f t="shared" si="20"/>
        <v>0</v>
      </c>
      <c r="W88" s="218">
        <f t="shared" si="29"/>
        <v>0</v>
      </c>
      <c r="X88" s="222"/>
      <c r="Y88" s="222"/>
      <c r="Z88" s="222"/>
      <c r="AA88" s="222"/>
      <c r="AB88" s="222"/>
      <c r="AC88" s="221">
        <f t="shared" si="21"/>
        <v>0</v>
      </c>
      <c r="AD88" s="222"/>
      <c r="AE88" s="222"/>
      <c r="AF88" s="222"/>
      <c r="AG88" s="222"/>
      <c r="AH88" s="222"/>
      <c r="AI88" s="222"/>
      <c r="AJ88" s="221">
        <f t="shared" si="22"/>
        <v>23.5649504</v>
      </c>
      <c r="AK88" s="221">
        <f t="shared" si="23"/>
        <v>11.815616</v>
      </c>
      <c r="AL88" s="221">
        <f t="shared" si="24"/>
        <v>3.507264</v>
      </c>
      <c r="AM88" s="221">
        <f t="shared" si="25"/>
        <v>2.630448</v>
      </c>
      <c r="AN88" s="221">
        <f t="shared" si="26"/>
        <v>0.0876816</v>
      </c>
      <c r="AO88" s="221">
        <f t="shared" si="27"/>
        <v>0.2630448</v>
      </c>
      <c r="AP88" s="221">
        <f t="shared" si="28"/>
        <v>5.260896</v>
      </c>
      <c r="AQ88" s="222"/>
      <c r="AR88" s="220"/>
    </row>
    <row r="89" ht="25" customHeight="1" spans="1:44">
      <c r="A89" s="215">
        <v>81</v>
      </c>
      <c r="B89" s="216" t="s">
        <v>271</v>
      </c>
      <c r="C89" s="217" t="s">
        <v>207</v>
      </c>
      <c r="D89" s="217">
        <v>437002</v>
      </c>
      <c r="E89" s="216" t="s">
        <v>323</v>
      </c>
      <c r="F89" s="216" t="s">
        <v>324</v>
      </c>
      <c r="G89" s="218">
        <f t="shared" si="16"/>
        <v>330.67367344</v>
      </c>
      <c r="H89" s="221">
        <f t="shared" si="17"/>
        <v>93.34344</v>
      </c>
      <c r="I89" s="221">
        <f t="shared" si="18"/>
        <v>81.79344</v>
      </c>
      <c r="J89" s="222">
        <v>31.4232</v>
      </c>
      <c r="K89" s="222">
        <v>21.9648</v>
      </c>
      <c r="L89" s="222"/>
      <c r="M89" s="222"/>
      <c r="N89" s="222">
        <v>28.40544</v>
      </c>
      <c r="O89" s="221">
        <f t="shared" si="19"/>
        <v>11.55</v>
      </c>
      <c r="P89" s="222">
        <v>2.62</v>
      </c>
      <c r="Q89" s="222"/>
      <c r="R89" s="222"/>
      <c r="S89" s="222">
        <v>4.43</v>
      </c>
      <c r="T89" s="222">
        <v>4.5</v>
      </c>
      <c r="U89" s="222"/>
      <c r="V89" s="221">
        <f t="shared" si="20"/>
        <v>148.0827</v>
      </c>
      <c r="W89" s="218">
        <f t="shared" si="29"/>
        <v>96.7212</v>
      </c>
      <c r="X89" s="222">
        <v>70.1424</v>
      </c>
      <c r="Y89" s="222"/>
      <c r="Z89" s="222">
        <v>26.5788</v>
      </c>
      <c r="AA89" s="222"/>
      <c r="AB89" s="222"/>
      <c r="AC89" s="221">
        <f t="shared" si="21"/>
        <v>51.3615</v>
      </c>
      <c r="AD89" s="222">
        <v>15.94728</v>
      </c>
      <c r="AE89" s="222"/>
      <c r="AF89" s="222"/>
      <c r="AG89" s="222">
        <v>26.41422</v>
      </c>
      <c r="AH89" s="222">
        <v>9</v>
      </c>
      <c r="AI89" s="222"/>
      <c r="AJ89" s="221">
        <f t="shared" si="22"/>
        <v>89.24753344</v>
      </c>
      <c r="AK89" s="221">
        <f t="shared" si="23"/>
        <v>44.7443968</v>
      </c>
      <c r="AL89" s="221">
        <f t="shared" si="24"/>
        <v>13.2845184</v>
      </c>
      <c r="AM89" s="221">
        <f t="shared" si="25"/>
        <v>9.9633888</v>
      </c>
      <c r="AN89" s="221">
        <f t="shared" si="26"/>
        <v>0.33211296</v>
      </c>
      <c r="AO89" s="221">
        <f t="shared" si="27"/>
        <v>0.99633888</v>
      </c>
      <c r="AP89" s="221">
        <f t="shared" si="28"/>
        <v>19.9267776</v>
      </c>
      <c r="AQ89" s="222"/>
      <c r="AR89" s="223"/>
    </row>
    <row r="90" ht="25" customHeight="1" spans="1:44">
      <c r="A90" s="215">
        <v>82</v>
      </c>
      <c r="B90" s="216" t="s">
        <v>318</v>
      </c>
      <c r="C90" s="217" t="s">
        <v>204</v>
      </c>
      <c r="D90" s="217">
        <v>472001</v>
      </c>
      <c r="E90" s="216" t="s">
        <v>325</v>
      </c>
      <c r="F90" s="216" t="s">
        <v>322</v>
      </c>
      <c r="G90" s="218">
        <f t="shared" si="16"/>
        <v>162.5534</v>
      </c>
      <c r="H90" s="221">
        <f t="shared" si="17"/>
        <v>125.75</v>
      </c>
      <c r="I90" s="221">
        <f t="shared" si="18"/>
        <v>102.08</v>
      </c>
      <c r="J90" s="222">
        <v>42.29</v>
      </c>
      <c r="K90" s="222">
        <v>26.96</v>
      </c>
      <c r="L90" s="222"/>
      <c r="M90" s="222"/>
      <c r="N90" s="222">
        <v>32.83</v>
      </c>
      <c r="O90" s="221">
        <f t="shared" si="19"/>
        <v>23.67</v>
      </c>
      <c r="P90" s="222">
        <v>3.74</v>
      </c>
      <c r="Q90" s="222"/>
      <c r="R90" s="222">
        <v>10.65</v>
      </c>
      <c r="S90" s="222">
        <v>4.78</v>
      </c>
      <c r="T90" s="222">
        <v>4.5</v>
      </c>
      <c r="U90" s="222"/>
      <c r="V90" s="221">
        <f t="shared" si="20"/>
        <v>0</v>
      </c>
      <c r="W90" s="218">
        <f t="shared" si="29"/>
        <v>0</v>
      </c>
      <c r="X90" s="222"/>
      <c r="Y90" s="222"/>
      <c r="Z90" s="222"/>
      <c r="AA90" s="222"/>
      <c r="AB90" s="222"/>
      <c r="AC90" s="221">
        <f t="shared" si="21"/>
        <v>0</v>
      </c>
      <c r="AD90" s="222"/>
      <c r="AE90" s="222"/>
      <c r="AF90" s="222"/>
      <c r="AG90" s="222"/>
      <c r="AH90" s="222"/>
      <c r="AI90" s="222"/>
      <c r="AJ90" s="221">
        <f t="shared" si="22"/>
        <v>36.8034</v>
      </c>
      <c r="AK90" s="221">
        <f t="shared" si="23"/>
        <v>18.2444</v>
      </c>
      <c r="AL90" s="221">
        <f t="shared" si="24"/>
        <v>5.54</v>
      </c>
      <c r="AM90" s="221">
        <f t="shared" si="25"/>
        <v>4.155</v>
      </c>
      <c r="AN90" s="221">
        <f t="shared" si="26"/>
        <v>0.1385</v>
      </c>
      <c r="AO90" s="221">
        <f t="shared" si="27"/>
        <v>0.4155</v>
      </c>
      <c r="AP90" s="221">
        <f t="shared" si="28"/>
        <v>8.31</v>
      </c>
      <c r="AQ90" s="222"/>
      <c r="AR90" s="220"/>
    </row>
    <row r="91" ht="25" customHeight="1" spans="1:44">
      <c r="A91" s="215">
        <v>83</v>
      </c>
      <c r="B91" s="216" t="s">
        <v>318</v>
      </c>
      <c r="C91" s="217" t="s">
        <v>207</v>
      </c>
      <c r="D91" s="217">
        <v>472002</v>
      </c>
      <c r="E91" s="216" t="s">
        <v>326</v>
      </c>
      <c r="F91" s="216" t="s">
        <v>324</v>
      </c>
      <c r="G91" s="218">
        <f t="shared" si="16"/>
        <v>113.83196</v>
      </c>
      <c r="H91" s="221">
        <f t="shared" si="17"/>
        <v>0</v>
      </c>
      <c r="I91" s="221">
        <f t="shared" si="18"/>
        <v>0</v>
      </c>
      <c r="J91" s="222"/>
      <c r="K91" s="222"/>
      <c r="L91" s="222"/>
      <c r="M91" s="222"/>
      <c r="N91" s="222"/>
      <c r="O91" s="221">
        <f t="shared" si="19"/>
        <v>0</v>
      </c>
      <c r="P91" s="222"/>
      <c r="Q91" s="222"/>
      <c r="R91" s="222"/>
      <c r="S91" s="222"/>
      <c r="T91" s="222"/>
      <c r="U91" s="222"/>
      <c r="V91" s="221">
        <f t="shared" si="20"/>
        <v>80.92</v>
      </c>
      <c r="W91" s="218">
        <f t="shared" si="29"/>
        <v>52.55</v>
      </c>
      <c r="X91" s="222">
        <v>37.51</v>
      </c>
      <c r="Y91" s="222"/>
      <c r="Z91" s="222">
        <v>15.04</v>
      </c>
      <c r="AA91" s="222"/>
      <c r="AB91" s="222"/>
      <c r="AC91" s="221">
        <f t="shared" si="21"/>
        <v>28.37</v>
      </c>
      <c r="AD91" s="222">
        <v>9.02</v>
      </c>
      <c r="AE91" s="222"/>
      <c r="AF91" s="222"/>
      <c r="AG91" s="222">
        <v>14.35</v>
      </c>
      <c r="AH91" s="222">
        <v>5</v>
      </c>
      <c r="AI91" s="222"/>
      <c r="AJ91" s="221">
        <f t="shared" si="22"/>
        <v>32.91196</v>
      </c>
      <c r="AK91" s="221">
        <f t="shared" si="23"/>
        <v>16.4112</v>
      </c>
      <c r="AL91" s="221">
        <f t="shared" si="24"/>
        <v>4.9256</v>
      </c>
      <c r="AM91" s="221">
        <f t="shared" si="25"/>
        <v>3.6942</v>
      </c>
      <c r="AN91" s="221">
        <f t="shared" si="26"/>
        <v>0.12314</v>
      </c>
      <c r="AO91" s="221">
        <f t="shared" si="27"/>
        <v>0.36942</v>
      </c>
      <c r="AP91" s="221">
        <f t="shared" si="28"/>
        <v>7.3884</v>
      </c>
      <c r="AQ91" s="222"/>
      <c r="AR91" s="220"/>
    </row>
    <row r="92" ht="25" customHeight="1" spans="1:44">
      <c r="A92" s="215">
        <v>84</v>
      </c>
      <c r="B92" s="216" t="s">
        <v>318</v>
      </c>
      <c r="C92" s="217" t="s">
        <v>207</v>
      </c>
      <c r="D92" s="217">
        <v>472003</v>
      </c>
      <c r="E92" s="216" t="s">
        <v>327</v>
      </c>
      <c r="F92" s="216" t="s">
        <v>324</v>
      </c>
      <c r="G92" s="218">
        <f t="shared" si="16"/>
        <v>32.7825257142857</v>
      </c>
      <c r="H92" s="221">
        <f t="shared" si="17"/>
        <v>0</v>
      </c>
      <c r="I92" s="221">
        <f t="shared" si="18"/>
        <v>0</v>
      </c>
      <c r="J92" s="222"/>
      <c r="K92" s="222"/>
      <c r="L92" s="222"/>
      <c r="M92" s="222"/>
      <c r="N92" s="222"/>
      <c r="O92" s="221">
        <f t="shared" si="19"/>
        <v>0</v>
      </c>
      <c r="P92" s="222"/>
      <c r="Q92" s="222"/>
      <c r="R92" s="222"/>
      <c r="S92" s="222"/>
      <c r="T92" s="222"/>
      <c r="U92" s="222"/>
      <c r="V92" s="221">
        <f t="shared" si="20"/>
        <v>23.32</v>
      </c>
      <c r="W92" s="218">
        <f t="shared" si="29"/>
        <v>15.06</v>
      </c>
      <c r="X92" s="222">
        <v>10.86</v>
      </c>
      <c r="Y92" s="222"/>
      <c r="Z92" s="222">
        <v>4.2</v>
      </c>
      <c r="AA92" s="222"/>
      <c r="AB92" s="222"/>
      <c r="AC92" s="221">
        <f t="shared" si="21"/>
        <v>8.26</v>
      </c>
      <c r="AD92" s="222">
        <v>2.52</v>
      </c>
      <c r="AE92" s="222"/>
      <c r="AF92" s="222"/>
      <c r="AG92" s="222">
        <v>4.24</v>
      </c>
      <c r="AH92" s="222">
        <v>1.5</v>
      </c>
      <c r="AI92" s="222"/>
      <c r="AJ92" s="221">
        <f t="shared" si="22"/>
        <v>9.46252571428571</v>
      </c>
      <c r="AK92" s="221">
        <f t="shared" si="23"/>
        <v>4.75108571428571</v>
      </c>
      <c r="AL92" s="221">
        <f t="shared" si="24"/>
        <v>1.4064</v>
      </c>
      <c r="AM92" s="221">
        <f t="shared" si="25"/>
        <v>1.0548</v>
      </c>
      <c r="AN92" s="221">
        <f t="shared" si="26"/>
        <v>0.03516</v>
      </c>
      <c r="AO92" s="221">
        <f t="shared" si="27"/>
        <v>0.10548</v>
      </c>
      <c r="AP92" s="221">
        <f t="shared" si="28"/>
        <v>2.1096</v>
      </c>
      <c r="AQ92" s="222"/>
      <c r="AR92" s="220"/>
    </row>
    <row r="93" ht="25" customHeight="1" spans="1:44">
      <c r="A93" s="215">
        <v>85</v>
      </c>
      <c r="B93" s="216" t="s">
        <v>318</v>
      </c>
      <c r="C93" s="217" t="s">
        <v>207</v>
      </c>
      <c r="D93" s="217">
        <v>472004</v>
      </c>
      <c r="E93" s="216" t="s">
        <v>328</v>
      </c>
      <c r="F93" s="216" t="s">
        <v>324</v>
      </c>
      <c r="G93" s="218">
        <f t="shared" si="16"/>
        <v>70.0556742857143</v>
      </c>
      <c r="H93" s="221">
        <f t="shared" si="17"/>
        <v>0</v>
      </c>
      <c r="I93" s="221">
        <f t="shared" si="18"/>
        <v>0</v>
      </c>
      <c r="J93" s="222"/>
      <c r="K93" s="222"/>
      <c r="L93" s="222"/>
      <c r="M93" s="222"/>
      <c r="N93" s="222"/>
      <c r="O93" s="221">
        <f t="shared" si="19"/>
        <v>0</v>
      </c>
      <c r="P93" s="222"/>
      <c r="Q93" s="222"/>
      <c r="R93" s="222"/>
      <c r="S93" s="222"/>
      <c r="T93" s="222"/>
      <c r="U93" s="222"/>
      <c r="V93" s="221">
        <f t="shared" si="20"/>
        <v>49.78</v>
      </c>
      <c r="W93" s="218">
        <f t="shared" si="29"/>
        <v>32.82</v>
      </c>
      <c r="X93" s="222">
        <v>24.07</v>
      </c>
      <c r="Y93" s="222"/>
      <c r="Z93" s="222">
        <v>8.75</v>
      </c>
      <c r="AA93" s="222"/>
      <c r="AB93" s="222"/>
      <c r="AC93" s="221">
        <f t="shared" si="21"/>
        <v>16.96</v>
      </c>
      <c r="AD93" s="222">
        <v>5.25</v>
      </c>
      <c r="AE93" s="222"/>
      <c r="AF93" s="222"/>
      <c r="AG93" s="222">
        <v>8.71</v>
      </c>
      <c r="AH93" s="222">
        <v>3</v>
      </c>
      <c r="AI93" s="222"/>
      <c r="AJ93" s="221">
        <f t="shared" si="22"/>
        <v>20.2756742857143</v>
      </c>
      <c r="AK93" s="221">
        <f t="shared" si="23"/>
        <v>10.0729142857143</v>
      </c>
      <c r="AL93" s="221">
        <f t="shared" si="24"/>
        <v>3.0456</v>
      </c>
      <c r="AM93" s="221">
        <f t="shared" si="25"/>
        <v>2.2842</v>
      </c>
      <c r="AN93" s="221">
        <f t="shared" si="26"/>
        <v>0.07614</v>
      </c>
      <c r="AO93" s="221">
        <f t="shared" si="27"/>
        <v>0.22842</v>
      </c>
      <c r="AP93" s="221">
        <f t="shared" si="28"/>
        <v>4.5684</v>
      </c>
      <c r="AQ93" s="222"/>
      <c r="AR93" s="220"/>
    </row>
    <row r="94" ht="25" customHeight="1" spans="1:44">
      <c r="A94" s="215">
        <v>86</v>
      </c>
      <c r="B94" s="216" t="s">
        <v>203</v>
      </c>
      <c r="C94" s="217" t="s">
        <v>204</v>
      </c>
      <c r="D94" s="217">
        <v>711001</v>
      </c>
      <c r="E94" s="216" t="s">
        <v>329</v>
      </c>
      <c r="F94" s="216" t="s">
        <v>330</v>
      </c>
      <c r="G94" s="218">
        <f t="shared" si="16"/>
        <v>284.74</v>
      </c>
      <c r="H94" s="221">
        <f t="shared" si="17"/>
        <v>25.97</v>
      </c>
      <c r="I94" s="221">
        <f t="shared" si="18"/>
        <v>0</v>
      </c>
      <c r="J94" s="222"/>
      <c r="K94" s="222"/>
      <c r="L94" s="222"/>
      <c r="M94" s="222"/>
      <c r="N94" s="222"/>
      <c r="O94" s="221">
        <f t="shared" si="19"/>
        <v>25.97</v>
      </c>
      <c r="P94" s="222"/>
      <c r="Q94" s="222"/>
      <c r="R94" s="222"/>
      <c r="S94" s="222">
        <v>3.41</v>
      </c>
      <c r="T94" s="222">
        <v>2.5</v>
      </c>
      <c r="U94" s="222">
        <v>20.06</v>
      </c>
      <c r="V94" s="221">
        <f t="shared" si="20"/>
        <v>258.77</v>
      </c>
      <c r="W94" s="218">
        <f t="shared" si="29"/>
        <v>0</v>
      </c>
      <c r="X94" s="222"/>
      <c r="Y94" s="222"/>
      <c r="Z94" s="222"/>
      <c r="AA94" s="222"/>
      <c r="AB94" s="222"/>
      <c r="AC94" s="221">
        <f t="shared" si="21"/>
        <v>258.77</v>
      </c>
      <c r="AD94" s="222"/>
      <c r="AE94" s="222">
        <v>249</v>
      </c>
      <c r="AF94" s="222"/>
      <c r="AG94" s="222"/>
      <c r="AH94" s="222">
        <v>2.5</v>
      </c>
      <c r="AI94" s="222">
        <v>7.27</v>
      </c>
      <c r="AJ94" s="221">
        <f t="shared" si="22"/>
        <v>0</v>
      </c>
      <c r="AK94" s="221">
        <f t="shared" si="23"/>
        <v>0</v>
      </c>
      <c r="AL94" s="221">
        <f t="shared" si="24"/>
        <v>0</v>
      </c>
      <c r="AM94" s="221">
        <f t="shared" si="25"/>
        <v>0</v>
      </c>
      <c r="AN94" s="221">
        <f t="shared" si="26"/>
        <v>0</v>
      </c>
      <c r="AO94" s="221">
        <f t="shared" si="27"/>
        <v>0</v>
      </c>
      <c r="AP94" s="221">
        <f t="shared" si="28"/>
        <v>0</v>
      </c>
      <c r="AQ94" s="222"/>
      <c r="AR94" s="228" t="s">
        <v>331</v>
      </c>
    </row>
    <row r="95" ht="25" customHeight="1" spans="1:44">
      <c r="A95" s="215">
        <v>87</v>
      </c>
      <c r="B95" s="216" t="s">
        <v>203</v>
      </c>
      <c r="C95" s="217" t="s">
        <v>204</v>
      </c>
      <c r="D95" s="217">
        <v>712001</v>
      </c>
      <c r="E95" s="216" t="s">
        <v>332</v>
      </c>
      <c r="F95" s="216" t="s">
        <v>330</v>
      </c>
      <c r="G95" s="218">
        <f t="shared" si="16"/>
        <v>55.4847264</v>
      </c>
      <c r="H95" s="221">
        <f t="shared" si="17"/>
        <v>42.898624</v>
      </c>
      <c r="I95" s="221">
        <f t="shared" si="18"/>
        <v>36.07104</v>
      </c>
      <c r="J95" s="222">
        <v>12.93</v>
      </c>
      <c r="K95" s="222">
        <v>9.8748</v>
      </c>
      <c r="L95" s="222"/>
      <c r="M95" s="222"/>
      <c r="N95" s="222">
        <v>13.26624</v>
      </c>
      <c r="O95" s="221">
        <f t="shared" si="19"/>
        <v>6.827584</v>
      </c>
      <c r="P95" s="222">
        <v>1.0775</v>
      </c>
      <c r="Q95" s="222"/>
      <c r="R95" s="222">
        <v>2.662884</v>
      </c>
      <c r="S95" s="222">
        <v>1.0872</v>
      </c>
      <c r="T95" s="222">
        <v>2</v>
      </c>
      <c r="U95" s="222"/>
      <c r="V95" s="221">
        <f t="shared" si="20"/>
        <v>0</v>
      </c>
      <c r="W95" s="218">
        <f t="shared" si="29"/>
        <v>0</v>
      </c>
      <c r="X95" s="222"/>
      <c r="Y95" s="222"/>
      <c r="Z95" s="222"/>
      <c r="AA95" s="222"/>
      <c r="AB95" s="222"/>
      <c r="AC95" s="221">
        <f t="shared" si="21"/>
        <v>0</v>
      </c>
      <c r="AD95" s="222"/>
      <c r="AE95" s="222"/>
      <c r="AF95" s="222"/>
      <c r="AG95" s="222"/>
      <c r="AH95" s="222"/>
      <c r="AI95" s="222"/>
      <c r="AJ95" s="221">
        <f t="shared" si="22"/>
        <v>12.5861024</v>
      </c>
      <c r="AK95" s="221">
        <f t="shared" si="23"/>
        <v>6.474416</v>
      </c>
      <c r="AL95" s="221">
        <f t="shared" si="24"/>
        <v>1.824384</v>
      </c>
      <c r="AM95" s="221">
        <f t="shared" si="25"/>
        <v>1.368288</v>
      </c>
      <c r="AN95" s="221">
        <f t="shared" si="26"/>
        <v>0.0456096</v>
      </c>
      <c r="AO95" s="221">
        <f t="shared" si="27"/>
        <v>0.1368288</v>
      </c>
      <c r="AP95" s="221">
        <f t="shared" si="28"/>
        <v>2.736576</v>
      </c>
      <c r="AQ95" s="222"/>
      <c r="AR95" s="220"/>
    </row>
    <row r="96" ht="25" customHeight="1" spans="1:44">
      <c r="A96" s="215">
        <v>88</v>
      </c>
      <c r="B96" s="216" t="s">
        <v>203</v>
      </c>
      <c r="C96" s="217" t="s">
        <v>207</v>
      </c>
      <c r="D96" s="217">
        <v>712002</v>
      </c>
      <c r="E96" s="216" t="s">
        <v>333</v>
      </c>
      <c r="F96" s="216" t="s">
        <v>334</v>
      </c>
      <c r="G96" s="218">
        <f t="shared" si="16"/>
        <v>34.44608976</v>
      </c>
      <c r="H96" s="221">
        <f t="shared" si="17"/>
        <v>0</v>
      </c>
      <c r="I96" s="221">
        <f t="shared" si="18"/>
        <v>0</v>
      </c>
      <c r="J96" s="222"/>
      <c r="K96" s="222"/>
      <c r="L96" s="222"/>
      <c r="M96" s="222"/>
      <c r="N96" s="222"/>
      <c r="O96" s="221">
        <f t="shared" si="19"/>
        <v>0</v>
      </c>
      <c r="P96" s="222"/>
      <c r="Q96" s="222"/>
      <c r="R96" s="222"/>
      <c r="S96" s="222"/>
      <c r="T96" s="222"/>
      <c r="U96" s="222"/>
      <c r="V96" s="221">
        <f t="shared" si="20"/>
        <v>24.48318</v>
      </c>
      <c r="W96" s="218">
        <f t="shared" si="29"/>
        <v>16.0596</v>
      </c>
      <c r="X96" s="222">
        <v>11.7156</v>
      </c>
      <c r="Y96" s="222">
        <v>0.0168</v>
      </c>
      <c r="Z96" s="222">
        <v>4.3272</v>
      </c>
      <c r="AA96" s="222"/>
      <c r="AB96" s="222"/>
      <c r="AC96" s="221">
        <f t="shared" si="21"/>
        <v>8.42358</v>
      </c>
      <c r="AD96" s="222">
        <v>2.59632</v>
      </c>
      <c r="AE96" s="222"/>
      <c r="AF96" s="222"/>
      <c r="AG96" s="222">
        <v>4.32726</v>
      </c>
      <c r="AH96" s="222">
        <v>1.5</v>
      </c>
      <c r="AI96" s="222"/>
      <c r="AJ96" s="221">
        <f t="shared" si="22"/>
        <v>9.96290976</v>
      </c>
      <c r="AK96" s="221">
        <f t="shared" si="23"/>
        <v>4.9631232</v>
      </c>
      <c r="AL96" s="221">
        <f t="shared" si="24"/>
        <v>1.4924736</v>
      </c>
      <c r="AM96" s="221">
        <f t="shared" si="25"/>
        <v>1.1193552</v>
      </c>
      <c r="AN96" s="221">
        <f t="shared" si="26"/>
        <v>0.03731184</v>
      </c>
      <c r="AO96" s="221">
        <f t="shared" si="27"/>
        <v>0.11193552</v>
      </c>
      <c r="AP96" s="221">
        <f t="shared" si="28"/>
        <v>2.2387104</v>
      </c>
      <c r="AQ96" s="222"/>
      <c r="AR96" s="220"/>
    </row>
    <row r="97" ht="25" customHeight="1" spans="1:44">
      <c r="A97" s="215">
        <v>89</v>
      </c>
      <c r="B97" s="216" t="s">
        <v>203</v>
      </c>
      <c r="C97" s="217" t="s">
        <v>204</v>
      </c>
      <c r="D97" s="217">
        <v>713001</v>
      </c>
      <c r="E97" s="216" t="s">
        <v>335</v>
      </c>
      <c r="F97" s="216" t="s">
        <v>330</v>
      </c>
      <c r="G97" s="218">
        <f t="shared" si="16"/>
        <v>81.93648</v>
      </c>
      <c r="H97" s="221">
        <f t="shared" si="17"/>
        <v>62.2</v>
      </c>
      <c r="I97" s="221">
        <f t="shared" si="18"/>
        <v>54.93</v>
      </c>
      <c r="J97" s="222">
        <v>22.54</v>
      </c>
      <c r="K97" s="222">
        <v>14.52</v>
      </c>
      <c r="L97" s="222"/>
      <c r="M97" s="222"/>
      <c r="N97" s="222">
        <v>17.87</v>
      </c>
      <c r="O97" s="221">
        <f t="shared" si="19"/>
        <v>7.27</v>
      </c>
      <c r="P97" s="222">
        <v>1.88</v>
      </c>
      <c r="Q97" s="222"/>
      <c r="R97" s="222"/>
      <c r="S97" s="222">
        <v>2.89</v>
      </c>
      <c r="T97" s="222">
        <v>2.5</v>
      </c>
      <c r="U97" s="222"/>
      <c r="V97" s="221">
        <f t="shared" si="20"/>
        <v>0</v>
      </c>
      <c r="W97" s="218">
        <f t="shared" si="29"/>
        <v>0</v>
      </c>
      <c r="X97" s="222"/>
      <c r="Y97" s="222"/>
      <c r="Z97" s="222"/>
      <c r="AA97" s="222"/>
      <c r="AB97" s="222"/>
      <c r="AC97" s="221">
        <f t="shared" si="21"/>
        <v>0</v>
      </c>
      <c r="AD97" s="222"/>
      <c r="AE97" s="222"/>
      <c r="AF97" s="222"/>
      <c r="AG97" s="222"/>
      <c r="AH97" s="222"/>
      <c r="AI97" s="222"/>
      <c r="AJ97" s="221">
        <f t="shared" si="22"/>
        <v>19.73648</v>
      </c>
      <c r="AK97" s="221">
        <f t="shared" si="23"/>
        <v>9.8044</v>
      </c>
      <c r="AL97" s="221">
        <f t="shared" si="24"/>
        <v>2.9648</v>
      </c>
      <c r="AM97" s="221">
        <f t="shared" si="25"/>
        <v>2.2236</v>
      </c>
      <c r="AN97" s="221">
        <f t="shared" si="26"/>
        <v>0.07412</v>
      </c>
      <c r="AO97" s="221">
        <f t="shared" si="27"/>
        <v>0.22236</v>
      </c>
      <c r="AP97" s="221">
        <f t="shared" si="28"/>
        <v>4.4472</v>
      </c>
      <c r="AQ97" s="222"/>
      <c r="AR97" s="220"/>
    </row>
    <row r="98" ht="25" customHeight="1" spans="1:44">
      <c r="A98" s="215">
        <v>90</v>
      </c>
      <c r="B98" s="216" t="s">
        <v>203</v>
      </c>
      <c r="C98" s="217" t="s">
        <v>207</v>
      </c>
      <c r="D98" s="217">
        <v>713002</v>
      </c>
      <c r="E98" s="216" t="s">
        <v>336</v>
      </c>
      <c r="F98" s="216" t="s">
        <v>334</v>
      </c>
      <c r="G98" s="218">
        <f t="shared" si="16"/>
        <v>33.1998342857143</v>
      </c>
      <c r="H98" s="221">
        <f t="shared" si="17"/>
        <v>0</v>
      </c>
      <c r="I98" s="221">
        <f t="shared" si="18"/>
        <v>0</v>
      </c>
      <c r="J98" s="222"/>
      <c r="K98" s="222"/>
      <c r="L98" s="222"/>
      <c r="M98" s="222"/>
      <c r="N98" s="222"/>
      <c r="O98" s="221">
        <f t="shared" si="19"/>
        <v>0</v>
      </c>
      <c r="P98" s="222"/>
      <c r="Q98" s="222"/>
      <c r="R98" s="222"/>
      <c r="S98" s="222"/>
      <c r="T98" s="222"/>
      <c r="U98" s="222"/>
      <c r="V98" s="221">
        <f t="shared" si="20"/>
        <v>23.16</v>
      </c>
      <c r="W98" s="218">
        <f t="shared" si="29"/>
        <v>16.17</v>
      </c>
      <c r="X98" s="222">
        <v>11.8</v>
      </c>
      <c r="Y98" s="222"/>
      <c r="Z98" s="222">
        <v>4.37</v>
      </c>
      <c r="AA98" s="222"/>
      <c r="AB98" s="222"/>
      <c r="AC98" s="221">
        <f t="shared" si="21"/>
        <v>6.99</v>
      </c>
      <c r="AD98" s="222">
        <v>2.62</v>
      </c>
      <c r="AE98" s="222"/>
      <c r="AF98" s="222"/>
      <c r="AG98" s="222">
        <v>4.37</v>
      </c>
      <c r="AH98" s="222"/>
      <c r="AI98" s="222"/>
      <c r="AJ98" s="221">
        <f t="shared" si="22"/>
        <v>10.0398342857143</v>
      </c>
      <c r="AK98" s="221">
        <f t="shared" si="23"/>
        <v>5.00411428571429</v>
      </c>
      <c r="AL98" s="221">
        <f t="shared" si="24"/>
        <v>1.5032</v>
      </c>
      <c r="AM98" s="221">
        <f t="shared" si="25"/>
        <v>1.1274</v>
      </c>
      <c r="AN98" s="221">
        <f t="shared" si="26"/>
        <v>0.03758</v>
      </c>
      <c r="AO98" s="221">
        <f t="shared" si="27"/>
        <v>0.11274</v>
      </c>
      <c r="AP98" s="221">
        <f t="shared" si="28"/>
        <v>2.2548</v>
      </c>
      <c r="AQ98" s="222"/>
      <c r="AR98" s="220"/>
    </row>
    <row r="99" ht="25" customHeight="1" spans="1:44">
      <c r="A99" s="215">
        <v>91</v>
      </c>
      <c r="B99" s="216" t="s">
        <v>318</v>
      </c>
      <c r="C99" s="217" t="s">
        <v>204</v>
      </c>
      <c r="D99" s="217">
        <v>714001</v>
      </c>
      <c r="E99" s="216" t="s">
        <v>337</v>
      </c>
      <c r="F99" s="216" t="s">
        <v>338</v>
      </c>
      <c r="G99" s="218">
        <f t="shared" si="16"/>
        <v>82.1554</v>
      </c>
      <c r="H99" s="221">
        <f t="shared" si="17"/>
        <v>62.49</v>
      </c>
      <c r="I99" s="221">
        <f t="shared" si="18"/>
        <v>54.57</v>
      </c>
      <c r="J99" s="222">
        <v>22.82</v>
      </c>
      <c r="K99" s="222">
        <v>14.23</v>
      </c>
      <c r="L99" s="222"/>
      <c r="M99" s="222"/>
      <c r="N99" s="222">
        <v>17.52</v>
      </c>
      <c r="O99" s="221">
        <f t="shared" si="19"/>
        <v>7.92</v>
      </c>
      <c r="P99" s="222">
        <v>1.9</v>
      </c>
      <c r="Q99" s="222"/>
      <c r="R99" s="222"/>
      <c r="S99" s="222">
        <v>3.52</v>
      </c>
      <c r="T99" s="222">
        <v>2.5</v>
      </c>
      <c r="U99" s="222"/>
      <c r="V99" s="221">
        <f t="shared" si="20"/>
        <v>0</v>
      </c>
      <c r="W99" s="218">
        <f t="shared" si="29"/>
        <v>0</v>
      </c>
      <c r="X99" s="222"/>
      <c r="Y99" s="222"/>
      <c r="Z99" s="222"/>
      <c r="AA99" s="222"/>
      <c r="AB99" s="222"/>
      <c r="AC99" s="221">
        <f t="shared" si="21"/>
        <v>0</v>
      </c>
      <c r="AD99" s="222"/>
      <c r="AE99" s="222"/>
      <c r="AF99" s="222"/>
      <c r="AG99" s="222"/>
      <c r="AH99" s="222"/>
      <c r="AI99" s="222"/>
      <c r="AJ99" s="221">
        <f t="shared" si="22"/>
        <v>19.6654</v>
      </c>
      <c r="AK99" s="221">
        <f t="shared" si="23"/>
        <v>9.736</v>
      </c>
      <c r="AL99" s="221">
        <f t="shared" si="24"/>
        <v>2.964</v>
      </c>
      <c r="AM99" s="221">
        <f t="shared" si="25"/>
        <v>2.223</v>
      </c>
      <c r="AN99" s="221">
        <f t="shared" si="26"/>
        <v>0.0741</v>
      </c>
      <c r="AO99" s="221">
        <f t="shared" si="27"/>
        <v>0.2223</v>
      </c>
      <c r="AP99" s="221">
        <f t="shared" si="28"/>
        <v>4.446</v>
      </c>
      <c r="AQ99" s="222"/>
      <c r="AR99" s="220"/>
    </row>
    <row r="100" ht="25" customHeight="1" spans="1:44">
      <c r="A100" s="215">
        <v>92</v>
      </c>
      <c r="B100" s="216" t="s">
        <v>318</v>
      </c>
      <c r="C100" s="217" t="s">
        <v>207</v>
      </c>
      <c r="D100" s="217">
        <v>714002</v>
      </c>
      <c r="E100" s="216" t="s">
        <v>339</v>
      </c>
      <c r="F100" s="216" t="s">
        <v>340</v>
      </c>
      <c r="G100" s="218">
        <f t="shared" si="16"/>
        <v>10.42052</v>
      </c>
      <c r="H100" s="221">
        <f t="shared" si="17"/>
        <v>0</v>
      </c>
      <c r="I100" s="221">
        <f t="shared" si="18"/>
        <v>0</v>
      </c>
      <c r="J100" s="222"/>
      <c r="K100" s="222"/>
      <c r="L100" s="222"/>
      <c r="M100" s="222"/>
      <c r="N100" s="222"/>
      <c r="O100" s="221">
        <f t="shared" si="19"/>
        <v>0</v>
      </c>
      <c r="P100" s="222"/>
      <c r="Q100" s="222"/>
      <c r="R100" s="222"/>
      <c r="S100" s="222"/>
      <c r="T100" s="222"/>
      <c r="U100" s="222"/>
      <c r="V100" s="221">
        <f t="shared" si="20"/>
        <v>7.42</v>
      </c>
      <c r="W100" s="218">
        <f t="shared" si="29"/>
        <v>4.72</v>
      </c>
      <c r="X100" s="222">
        <v>3.27</v>
      </c>
      <c r="Y100" s="222"/>
      <c r="Z100" s="222">
        <v>1.45</v>
      </c>
      <c r="AA100" s="222"/>
      <c r="AB100" s="222"/>
      <c r="AC100" s="221">
        <f t="shared" si="21"/>
        <v>2.7</v>
      </c>
      <c r="AD100" s="222">
        <v>0.87</v>
      </c>
      <c r="AE100" s="222"/>
      <c r="AF100" s="222"/>
      <c r="AG100" s="222">
        <v>1.33</v>
      </c>
      <c r="AH100" s="222">
        <v>0.5</v>
      </c>
      <c r="AI100" s="222"/>
      <c r="AJ100" s="221">
        <f t="shared" si="22"/>
        <v>3.00052</v>
      </c>
      <c r="AK100" s="221">
        <f t="shared" si="23"/>
        <v>1.5024</v>
      </c>
      <c r="AL100" s="221">
        <f t="shared" si="24"/>
        <v>0.4472</v>
      </c>
      <c r="AM100" s="221">
        <f t="shared" si="25"/>
        <v>0.3354</v>
      </c>
      <c r="AN100" s="221">
        <f t="shared" si="26"/>
        <v>0.01118</v>
      </c>
      <c r="AO100" s="221">
        <f t="shared" si="27"/>
        <v>0.03354</v>
      </c>
      <c r="AP100" s="221">
        <f t="shared" si="28"/>
        <v>0.6708</v>
      </c>
      <c r="AQ100" s="222"/>
      <c r="AR100" s="220"/>
    </row>
    <row r="101" ht="25" customHeight="1" spans="1:44">
      <c r="A101" s="215">
        <v>93</v>
      </c>
      <c r="B101" s="216" t="s">
        <v>203</v>
      </c>
      <c r="C101" s="217" t="s">
        <v>204</v>
      </c>
      <c r="D101" s="217">
        <v>717001</v>
      </c>
      <c r="E101" s="216" t="s">
        <v>341</v>
      </c>
      <c r="F101" s="216" t="s">
        <v>330</v>
      </c>
      <c r="G101" s="218">
        <f t="shared" si="16"/>
        <v>16.08116</v>
      </c>
      <c r="H101" s="221">
        <f t="shared" si="17"/>
        <v>12.19</v>
      </c>
      <c r="I101" s="221">
        <f t="shared" si="18"/>
        <v>10.75</v>
      </c>
      <c r="J101" s="222">
        <v>4.57</v>
      </c>
      <c r="K101" s="222">
        <v>2.8</v>
      </c>
      <c r="L101" s="222"/>
      <c r="M101" s="222"/>
      <c r="N101" s="222">
        <v>3.38</v>
      </c>
      <c r="O101" s="221">
        <f t="shared" si="19"/>
        <v>1.44</v>
      </c>
      <c r="P101" s="222">
        <v>0.38</v>
      </c>
      <c r="Q101" s="222"/>
      <c r="R101" s="222"/>
      <c r="S101" s="222">
        <v>0.56</v>
      </c>
      <c r="T101" s="222">
        <v>0.5</v>
      </c>
      <c r="U101" s="222"/>
      <c r="V101" s="221">
        <f t="shared" si="20"/>
        <v>0</v>
      </c>
      <c r="W101" s="218">
        <f t="shared" si="29"/>
        <v>0</v>
      </c>
      <c r="X101" s="222"/>
      <c r="Y101" s="222"/>
      <c r="Z101" s="222"/>
      <c r="AA101" s="222"/>
      <c r="AB101" s="222"/>
      <c r="AC101" s="221">
        <f t="shared" si="21"/>
        <v>0</v>
      </c>
      <c r="AD101" s="222"/>
      <c r="AE101" s="222"/>
      <c r="AF101" s="222"/>
      <c r="AG101" s="222"/>
      <c r="AH101" s="222"/>
      <c r="AI101" s="222"/>
      <c r="AJ101" s="221">
        <f t="shared" si="22"/>
        <v>3.89116</v>
      </c>
      <c r="AK101" s="221">
        <f t="shared" si="23"/>
        <v>1.916</v>
      </c>
      <c r="AL101" s="221">
        <f t="shared" si="24"/>
        <v>0.5896</v>
      </c>
      <c r="AM101" s="221">
        <f t="shared" si="25"/>
        <v>0.4422</v>
      </c>
      <c r="AN101" s="221">
        <f t="shared" si="26"/>
        <v>0.01474</v>
      </c>
      <c r="AO101" s="221">
        <f t="shared" si="27"/>
        <v>0.04422</v>
      </c>
      <c r="AP101" s="221">
        <f t="shared" si="28"/>
        <v>0.8844</v>
      </c>
      <c r="AQ101" s="222"/>
      <c r="AR101" s="220"/>
    </row>
    <row r="102" ht="25" customHeight="1" spans="1:44">
      <c r="A102" s="215">
        <v>94</v>
      </c>
      <c r="B102" s="216" t="s">
        <v>203</v>
      </c>
      <c r="C102" s="217" t="s">
        <v>204</v>
      </c>
      <c r="D102" s="217">
        <v>721001</v>
      </c>
      <c r="E102" s="216" t="s">
        <v>342</v>
      </c>
      <c r="F102" s="216" t="s">
        <v>330</v>
      </c>
      <c r="G102" s="218">
        <f t="shared" si="16"/>
        <v>35.9990976</v>
      </c>
      <c r="H102" s="221">
        <f t="shared" si="17"/>
        <v>27.28888</v>
      </c>
      <c r="I102" s="221">
        <f t="shared" si="18"/>
        <v>24.15888</v>
      </c>
      <c r="J102" s="222">
        <v>10.0464</v>
      </c>
      <c r="K102" s="222">
        <v>6.3768</v>
      </c>
      <c r="L102" s="222"/>
      <c r="M102" s="222"/>
      <c r="N102" s="222">
        <v>7.73568</v>
      </c>
      <c r="O102" s="221">
        <f t="shared" si="19"/>
        <v>3.13</v>
      </c>
      <c r="P102" s="222">
        <v>0.8372</v>
      </c>
      <c r="Q102" s="222"/>
      <c r="R102" s="222"/>
      <c r="S102" s="222">
        <v>1.2928</v>
      </c>
      <c r="T102" s="222">
        <v>1</v>
      </c>
      <c r="U102" s="222"/>
      <c r="V102" s="221">
        <f t="shared" si="20"/>
        <v>0</v>
      </c>
      <c r="W102" s="218">
        <f t="shared" si="29"/>
        <v>0</v>
      </c>
      <c r="X102" s="222"/>
      <c r="Y102" s="222"/>
      <c r="Z102" s="222"/>
      <c r="AA102" s="222"/>
      <c r="AB102" s="222"/>
      <c r="AC102" s="221">
        <f t="shared" si="21"/>
        <v>0</v>
      </c>
      <c r="AD102" s="222"/>
      <c r="AE102" s="222"/>
      <c r="AF102" s="222"/>
      <c r="AG102" s="222"/>
      <c r="AH102" s="222"/>
      <c r="AI102" s="222"/>
      <c r="AJ102" s="221">
        <f t="shared" si="22"/>
        <v>8.7102176</v>
      </c>
      <c r="AK102" s="221">
        <f t="shared" si="23"/>
        <v>4.3088</v>
      </c>
      <c r="AL102" s="221">
        <f t="shared" si="24"/>
        <v>1.313856</v>
      </c>
      <c r="AM102" s="221">
        <f t="shared" si="25"/>
        <v>0.985392</v>
      </c>
      <c r="AN102" s="221">
        <f t="shared" si="26"/>
        <v>0.0328464</v>
      </c>
      <c r="AO102" s="221">
        <f t="shared" si="27"/>
        <v>0.0985392</v>
      </c>
      <c r="AP102" s="221">
        <f t="shared" si="28"/>
        <v>1.970784</v>
      </c>
      <c r="AQ102" s="222"/>
      <c r="AR102" s="220"/>
    </row>
    <row r="103" ht="25" customHeight="1" spans="1:44">
      <c r="A103" s="215">
        <v>95</v>
      </c>
      <c r="B103" s="216" t="s">
        <v>203</v>
      </c>
      <c r="C103" s="217" t="s">
        <v>207</v>
      </c>
      <c r="D103" s="217">
        <v>721002</v>
      </c>
      <c r="E103" s="216" t="s">
        <v>343</v>
      </c>
      <c r="F103" s="216" t="s">
        <v>334</v>
      </c>
      <c r="G103" s="218">
        <f t="shared" si="16"/>
        <v>36.5476488</v>
      </c>
      <c r="H103" s="221">
        <f t="shared" si="17"/>
        <v>0</v>
      </c>
      <c r="I103" s="221">
        <f t="shared" si="18"/>
        <v>0</v>
      </c>
      <c r="J103" s="222"/>
      <c r="K103" s="222"/>
      <c r="L103" s="222"/>
      <c r="M103" s="222"/>
      <c r="N103" s="222"/>
      <c r="O103" s="221">
        <f t="shared" si="19"/>
        <v>0</v>
      </c>
      <c r="P103" s="222"/>
      <c r="Q103" s="222"/>
      <c r="R103" s="222"/>
      <c r="S103" s="222"/>
      <c r="T103" s="222"/>
      <c r="U103" s="222"/>
      <c r="V103" s="221">
        <f t="shared" si="20"/>
        <v>25.95522</v>
      </c>
      <c r="W103" s="218">
        <f t="shared" si="29"/>
        <v>17.5524</v>
      </c>
      <c r="X103" s="222">
        <v>13.2312</v>
      </c>
      <c r="Y103" s="222"/>
      <c r="Z103" s="222">
        <v>4.3212</v>
      </c>
      <c r="AA103" s="222"/>
      <c r="AB103" s="222"/>
      <c r="AC103" s="221">
        <f t="shared" si="21"/>
        <v>8.40282</v>
      </c>
      <c r="AD103" s="222">
        <v>2.5932</v>
      </c>
      <c r="AE103" s="222"/>
      <c r="AF103" s="222"/>
      <c r="AG103" s="222">
        <v>4.30962</v>
      </c>
      <c r="AH103" s="222">
        <v>1.5</v>
      </c>
      <c r="AI103" s="222"/>
      <c r="AJ103" s="221">
        <f t="shared" si="22"/>
        <v>10.5924288</v>
      </c>
      <c r="AK103" s="221">
        <f t="shared" si="23"/>
        <v>5.193408</v>
      </c>
      <c r="AL103" s="221">
        <f t="shared" si="24"/>
        <v>1.611648</v>
      </c>
      <c r="AM103" s="221">
        <f t="shared" si="25"/>
        <v>1.208736</v>
      </c>
      <c r="AN103" s="221">
        <f t="shared" si="26"/>
        <v>0.0402912</v>
      </c>
      <c r="AO103" s="221">
        <f t="shared" si="27"/>
        <v>0.1208736</v>
      </c>
      <c r="AP103" s="221">
        <f t="shared" si="28"/>
        <v>2.417472</v>
      </c>
      <c r="AQ103" s="222"/>
      <c r="AR103" s="220"/>
    </row>
    <row r="104" ht="25" customHeight="1" spans="1:44">
      <c r="A104" s="215">
        <v>96</v>
      </c>
      <c r="B104" s="216" t="s">
        <v>318</v>
      </c>
      <c r="C104" s="217" t="s">
        <v>204</v>
      </c>
      <c r="D104" s="217">
        <v>771001</v>
      </c>
      <c r="E104" s="216" t="s">
        <v>344</v>
      </c>
      <c r="F104" s="216" t="s">
        <v>330</v>
      </c>
      <c r="G104" s="218">
        <f t="shared" si="16"/>
        <v>36.60313</v>
      </c>
      <c r="H104" s="221">
        <f t="shared" si="17"/>
        <v>28.01721</v>
      </c>
      <c r="I104" s="221">
        <f t="shared" si="18"/>
        <v>23.69256</v>
      </c>
      <c r="J104" s="222">
        <v>9.9684</v>
      </c>
      <c r="K104" s="222">
        <v>6.1776</v>
      </c>
      <c r="L104" s="222"/>
      <c r="M104" s="222"/>
      <c r="N104" s="222">
        <v>7.54656</v>
      </c>
      <c r="O104" s="221">
        <f t="shared" si="19"/>
        <v>4.32465</v>
      </c>
      <c r="P104" s="222">
        <v>1.03825</v>
      </c>
      <c r="Q104" s="222"/>
      <c r="R104" s="222"/>
      <c r="S104" s="222">
        <v>1.7864</v>
      </c>
      <c r="T104" s="222">
        <v>1.5</v>
      </c>
      <c r="U104" s="222"/>
      <c r="V104" s="221">
        <f t="shared" si="20"/>
        <v>0</v>
      </c>
      <c r="W104" s="218">
        <f t="shared" si="29"/>
        <v>0</v>
      </c>
      <c r="X104" s="222"/>
      <c r="Y104" s="222"/>
      <c r="Z104" s="222"/>
      <c r="AA104" s="222"/>
      <c r="AB104" s="222"/>
      <c r="AC104" s="221">
        <f t="shared" si="21"/>
        <v>0</v>
      </c>
      <c r="AD104" s="222"/>
      <c r="AE104" s="222"/>
      <c r="AF104" s="222"/>
      <c r="AG104" s="222"/>
      <c r="AH104" s="222"/>
      <c r="AI104" s="222"/>
      <c r="AJ104" s="221">
        <f t="shared" si="22"/>
        <v>8.58592</v>
      </c>
      <c r="AK104" s="221">
        <f t="shared" si="23"/>
        <v>4.258792</v>
      </c>
      <c r="AL104" s="221">
        <f t="shared" si="24"/>
        <v>1.29168</v>
      </c>
      <c r="AM104" s="221">
        <f t="shared" si="25"/>
        <v>0.96876</v>
      </c>
      <c r="AN104" s="221">
        <f t="shared" si="26"/>
        <v>0.032292</v>
      </c>
      <c r="AO104" s="221">
        <f t="shared" si="27"/>
        <v>0.096876</v>
      </c>
      <c r="AP104" s="221">
        <f t="shared" si="28"/>
        <v>1.93752</v>
      </c>
      <c r="AQ104" s="222"/>
      <c r="AR104" s="220"/>
    </row>
    <row r="105" ht="25" customHeight="1" spans="1:44">
      <c r="A105" s="215">
        <v>97</v>
      </c>
      <c r="B105" s="216" t="s">
        <v>318</v>
      </c>
      <c r="C105" s="217" t="s">
        <v>207</v>
      </c>
      <c r="D105" s="217">
        <v>771002</v>
      </c>
      <c r="E105" s="216" t="s">
        <v>345</v>
      </c>
      <c r="F105" s="216" t="s">
        <v>334</v>
      </c>
      <c r="G105" s="218">
        <f t="shared" si="16"/>
        <v>24.8891373142857</v>
      </c>
      <c r="H105" s="221">
        <f t="shared" si="17"/>
        <v>0</v>
      </c>
      <c r="I105" s="221">
        <f t="shared" si="18"/>
        <v>0</v>
      </c>
      <c r="J105" s="222"/>
      <c r="K105" s="222"/>
      <c r="L105" s="222"/>
      <c r="M105" s="222"/>
      <c r="N105" s="222"/>
      <c r="O105" s="221">
        <f t="shared" si="19"/>
        <v>0</v>
      </c>
      <c r="P105" s="222"/>
      <c r="Q105" s="222"/>
      <c r="R105" s="222"/>
      <c r="S105" s="222"/>
      <c r="T105" s="222"/>
      <c r="U105" s="222"/>
      <c r="V105" s="221">
        <f t="shared" si="20"/>
        <v>17.6697</v>
      </c>
      <c r="W105" s="218">
        <f t="shared" si="29"/>
        <v>12.0108</v>
      </c>
      <c r="X105" s="222">
        <v>9.096</v>
      </c>
      <c r="Y105" s="222"/>
      <c r="Z105" s="222">
        <v>2.9148</v>
      </c>
      <c r="AA105" s="222"/>
      <c r="AB105" s="222"/>
      <c r="AC105" s="221">
        <f t="shared" si="21"/>
        <v>5.6589</v>
      </c>
      <c r="AD105" s="222">
        <v>1.7489</v>
      </c>
      <c r="AE105" s="222"/>
      <c r="AF105" s="222"/>
      <c r="AG105" s="222">
        <v>2.91</v>
      </c>
      <c r="AH105" s="222">
        <v>1</v>
      </c>
      <c r="AI105" s="222"/>
      <c r="AJ105" s="221">
        <f t="shared" si="22"/>
        <v>7.21943731428571</v>
      </c>
      <c r="AK105" s="221">
        <f t="shared" si="23"/>
        <v>3.53183771428571</v>
      </c>
      <c r="AL105" s="221">
        <f t="shared" si="24"/>
        <v>1.100776</v>
      </c>
      <c r="AM105" s="221">
        <f t="shared" si="25"/>
        <v>0.825582</v>
      </c>
      <c r="AN105" s="221">
        <f t="shared" si="26"/>
        <v>0.0275194</v>
      </c>
      <c r="AO105" s="221">
        <f t="shared" si="27"/>
        <v>0.0825582</v>
      </c>
      <c r="AP105" s="221">
        <f t="shared" si="28"/>
        <v>1.651164</v>
      </c>
      <c r="AQ105" s="222"/>
      <c r="AR105" s="220"/>
    </row>
    <row r="106" ht="25" customHeight="1" spans="1:44">
      <c r="A106" s="215">
        <v>98</v>
      </c>
      <c r="B106" s="216" t="s">
        <v>282</v>
      </c>
      <c r="C106" s="217" t="s">
        <v>204</v>
      </c>
      <c r="D106" s="217">
        <v>911001</v>
      </c>
      <c r="E106" s="216" t="s">
        <v>346</v>
      </c>
      <c r="F106" s="216" t="s">
        <v>313</v>
      </c>
      <c r="G106" s="218">
        <f t="shared" si="16"/>
        <v>505.38696</v>
      </c>
      <c r="H106" s="221">
        <f t="shared" si="17"/>
        <v>426.74</v>
      </c>
      <c r="I106" s="221">
        <f t="shared" si="18"/>
        <v>220.35</v>
      </c>
      <c r="J106" s="222">
        <v>87.57</v>
      </c>
      <c r="K106" s="222">
        <v>58.95</v>
      </c>
      <c r="L106" s="222">
        <v>0</v>
      </c>
      <c r="M106" s="222">
        <v>0.26</v>
      </c>
      <c r="N106" s="222">
        <v>73.57</v>
      </c>
      <c r="O106" s="221">
        <f t="shared" si="19"/>
        <v>206.39</v>
      </c>
      <c r="P106" s="222">
        <v>7.64</v>
      </c>
      <c r="Q106" s="222"/>
      <c r="R106" s="222">
        <v>174.93</v>
      </c>
      <c r="S106" s="222">
        <v>13.32</v>
      </c>
      <c r="T106" s="222">
        <v>10.5</v>
      </c>
      <c r="U106" s="222"/>
      <c r="V106" s="221">
        <f t="shared" si="20"/>
        <v>0</v>
      </c>
      <c r="W106" s="218">
        <f t="shared" si="29"/>
        <v>0</v>
      </c>
      <c r="X106" s="222"/>
      <c r="Y106" s="222"/>
      <c r="Z106" s="222"/>
      <c r="AA106" s="222"/>
      <c r="AB106" s="222"/>
      <c r="AC106" s="221">
        <f t="shared" si="21"/>
        <v>0</v>
      </c>
      <c r="AD106" s="222"/>
      <c r="AE106" s="222"/>
      <c r="AF106" s="222"/>
      <c r="AG106" s="222"/>
      <c r="AH106" s="222"/>
      <c r="AI106" s="222"/>
      <c r="AJ106" s="221">
        <f t="shared" si="22"/>
        <v>78.64696</v>
      </c>
      <c r="AK106" s="221">
        <f t="shared" si="23"/>
        <v>39.3796</v>
      </c>
      <c r="AL106" s="221">
        <f t="shared" si="24"/>
        <v>11.7216</v>
      </c>
      <c r="AM106" s="221">
        <f t="shared" si="25"/>
        <v>8.7912</v>
      </c>
      <c r="AN106" s="221">
        <f t="shared" si="26"/>
        <v>0.29304</v>
      </c>
      <c r="AO106" s="221">
        <f t="shared" si="27"/>
        <v>0.87912</v>
      </c>
      <c r="AP106" s="221">
        <f t="shared" si="28"/>
        <v>17.5824</v>
      </c>
      <c r="AQ106" s="222"/>
      <c r="AR106" s="220"/>
    </row>
    <row r="107" ht="25" customHeight="1" spans="1:44">
      <c r="A107" s="215">
        <v>99</v>
      </c>
      <c r="B107" s="216" t="s">
        <v>282</v>
      </c>
      <c r="C107" s="217" t="s">
        <v>207</v>
      </c>
      <c r="D107" s="217">
        <v>911005</v>
      </c>
      <c r="E107" s="216" t="s">
        <v>347</v>
      </c>
      <c r="F107" s="216" t="s">
        <v>240</v>
      </c>
      <c r="G107" s="218">
        <f t="shared" si="16"/>
        <v>511.0576</v>
      </c>
      <c r="H107" s="221">
        <f t="shared" si="17"/>
        <v>0</v>
      </c>
      <c r="I107" s="221">
        <f t="shared" si="18"/>
        <v>0</v>
      </c>
      <c r="J107" s="222"/>
      <c r="K107" s="222"/>
      <c r="L107" s="222"/>
      <c r="M107" s="222"/>
      <c r="N107" s="222"/>
      <c r="O107" s="221">
        <f t="shared" si="19"/>
        <v>0</v>
      </c>
      <c r="P107" s="222"/>
      <c r="Q107" s="222"/>
      <c r="R107" s="222"/>
      <c r="S107" s="222"/>
      <c r="T107" s="222"/>
      <c r="U107" s="222"/>
      <c r="V107" s="221">
        <f t="shared" si="20"/>
        <v>363.12</v>
      </c>
      <c r="W107" s="218">
        <f t="shared" si="29"/>
        <v>245.08</v>
      </c>
      <c r="X107" s="222">
        <v>181.99</v>
      </c>
      <c r="Y107" s="222"/>
      <c r="Z107" s="222">
        <v>62.01</v>
      </c>
      <c r="AA107" s="222"/>
      <c r="AB107" s="222">
        <v>1.08</v>
      </c>
      <c r="AC107" s="221">
        <f t="shared" si="21"/>
        <v>118.04</v>
      </c>
      <c r="AD107" s="222">
        <v>37.2</v>
      </c>
      <c r="AE107" s="222"/>
      <c r="AF107" s="222"/>
      <c r="AG107" s="222">
        <v>60.34</v>
      </c>
      <c r="AH107" s="222">
        <v>20.5</v>
      </c>
      <c r="AI107" s="222"/>
      <c r="AJ107" s="221">
        <f t="shared" si="22"/>
        <v>147.9376</v>
      </c>
      <c r="AK107" s="221">
        <f t="shared" si="23"/>
        <v>72.576</v>
      </c>
      <c r="AL107" s="221">
        <f t="shared" si="24"/>
        <v>22.496</v>
      </c>
      <c r="AM107" s="221">
        <f t="shared" si="25"/>
        <v>16.872</v>
      </c>
      <c r="AN107" s="221">
        <f t="shared" si="26"/>
        <v>0.5624</v>
      </c>
      <c r="AO107" s="221">
        <f t="shared" si="27"/>
        <v>1.6872</v>
      </c>
      <c r="AP107" s="221">
        <f t="shared" si="28"/>
        <v>33.744</v>
      </c>
      <c r="AQ107" s="222"/>
      <c r="AR107" s="220"/>
    </row>
    <row r="108" ht="25" customHeight="1" spans="1:44">
      <c r="A108" s="215">
        <v>100</v>
      </c>
      <c r="B108" s="216" t="s">
        <v>282</v>
      </c>
      <c r="C108" s="217" t="s">
        <v>204</v>
      </c>
      <c r="D108" s="217">
        <v>912001</v>
      </c>
      <c r="E108" s="216" t="s">
        <v>348</v>
      </c>
      <c r="F108" s="216" t="s">
        <v>313</v>
      </c>
      <c r="G108" s="218">
        <f t="shared" si="16"/>
        <v>439.47028</v>
      </c>
      <c r="H108" s="221">
        <f t="shared" si="17"/>
        <v>351.92</v>
      </c>
      <c r="I108" s="221">
        <f t="shared" si="18"/>
        <v>251.29</v>
      </c>
      <c r="J108" s="222">
        <v>98</v>
      </c>
      <c r="K108" s="222">
        <v>65.11</v>
      </c>
      <c r="L108" s="222">
        <v>5.76</v>
      </c>
      <c r="M108" s="222">
        <v>0.26</v>
      </c>
      <c r="N108" s="222">
        <v>82.16</v>
      </c>
      <c r="O108" s="221">
        <f t="shared" si="19"/>
        <v>100.63</v>
      </c>
      <c r="P108" s="222">
        <v>8.17</v>
      </c>
      <c r="Q108" s="222"/>
      <c r="R108" s="222">
        <v>67.66</v>
      </c>
      <c r="S108" s="222">
        <v>12.8</v>
      </c>
      <c r="T108" s="222">
        <v>12</v>
      </c>
      <c r="U108" s="222"/>
      <c r="V108" s="221">
        <f t="shared" si="20"/>
        <v>0</v>
      </c>
      <c r="W108" s="218">
        <f t="shared" si="29"/>
        <v>0</v>
      </c>
      <c r="X108" s="222"/>
      <c r="Y108" s="222"/>
      <c r="Z108" s="222"/>
      <c r="AA108" s="222"/>
      <c r="AB108" s="222"/>
      <c r="AC108" s="221">
        <f t="shared" si="21"/>
        <v>0</v>
      </c>
      <c r="AD108" s="222"/>
      <c r="AE108" s="222"/>
      <c r="AF108" s="222"/>
      <c r="AG108" s="222"/>
      <c r="AH108" s="222"/>
      <c r="AI108" s="222"/>
      <c r="AJ108" s="221">
        <f t="shared" si="22"/>
        <v>87.55028</v>
      </c>
      <c r="AK108" s="221">
        <f t="shared" si="23"/>
        <v>43.8368</v>
      </c>
      <c r="AL108" s="221">
        <f t="shared" si="24"/>
        <v>13.0488</v>
      </c>
      <c r="AM108" s="221">
        <f t="shared" si="25"/>
        <v>9.7866</v>
      </c>
      <c r="AN108" s="221">
        <f t="shared" si="26"/>
        <v>0.32622</v>
      </c>
      <c r="AO108" s="221">
        <f t="shared" si="27"/>
        <v>0.97866</v>
      </c>
      <c r="AP108" s="221">
        <f t="shared" si="28"/>
        <v>19.5732</v>
      </c>
      <c r="AQ108" s="222"/>
      <c r="AR108" s="220"/>
    </row>
    <row r="109" ht="25" customHeight="1" spans="1:44">
      <c r="A109" s="215">
        <v>101</v>
      </c>
      <c r="B109" s="216" t="s">
        <v>282</v>
      </c>
      <c r="C109" s="217" t="s">
        <v>207</v>
      </c>
      <c r="D109" s="217">
        <v>912005</v>
      </c>
      <c r="E109" s="216" t="s">
        <v>349</v>
      </c>
      <c r="F109" s="216" t="s">
        <v>240</v>
      </c>
      <c r="G109" s="218">
        <f t="shared" si="16"/>
        <v>567.818457142857</v>
      </c>
      <c r="H109" s="221">
        <f t="shared" si="17"/>
        <v>0</v>
      </c>
      <c r="I109" s="221">
        <f t="shared" si="18"/>
        <v>0</v>
      </c>
      <c r="J109" s="222"/>
      <c r="K109" s="222"/>
      <c r="L109" s="222"/>
      <c r="M109" s="222"/>
      <c r="N109" s="222"/>
      <c r="O109" s="221">
        <f t="shared" si="19"/>
        <v>0</v>
      </c>
      <c r="P109" s="222"/>
      <c r="Q109" s="222"/>
      <c r="R109" s="222"/>
      <c r="S109" s="222"/>
      <c r="T109" s="222"/>
      <c r="U109" s="222"/>
      <c r="V109" s="221">
        <f t="shared" si="20"/>
        <v>406.04</v>
      </c>
      <c r="W109" s="218">
        <f t="shared" si="29"/>
        <v>280.32</v>
      </c>
      <c r="X109" s="222">
        <v>203.76</v>
      </c>
      <c r="Y109" s="222"/>
      <c r="Z109" s="222">
        <v>65.59</v>
      </c>
      <c r="AA109" s="222">
        <v>10.08</v>
      </c>
      <c r="AB109" s="222">
        <v>0.89</v>
      </c>
      <c r="AC109" s="221">
        <f t="shared" si="21"/>
        <v>125.72</v>
      </c>
      <c r="AD109" s="222">
        <v>39.35</v>
      </c>
      <c r="AE109" s="222"/>
      <c r="AF109" s="222"/>
      <c r="AG109" s="222">
        <v>64.87</v>
      </c>
      <c r="AH109" s="222">
        <v>21.5</v>
      </c>
      <c r="AI109" s="222"/>
      <c r="AJ109" s="221">
        <f t="shared" si="22"/>
        <v>161.778457142857</v>
      </c>
      <c r="AK109" s="221">
        <f t="shared" si="23"/>
        <v>79.0468571428571</v>
      </c>
      <c r="AL109" s="221">
        <f t="shared" si="24"/>
        <v>24.696</v>
      </c>
      <c r="AM109" s="221">
        <f t="shared" si="25"/>
        <v>18.522</v>
      </c>
      <c r="AN109" s="221">
        <f t="shared" si="26"/>
        <v>0.6174</v>
      </c>
      <c r="AO109" s="221">
        <f t="shared" si="27"/>
        <v>1.8522</v>
      </c>
      <c r="AP109" s="221">
        <f t="shared" si="28"/>
        <v>37.044</v>
      </c>
      <c r="AQ109" s="222"/>
      <c r="AR109" s="220"/>
    </row>
    <row r="110" ht="25" customHeight="1" spans="1:44">
      <c r="A110" s="215">
        <v>102</v>
      </c>
      <c r="B110" s="216" t="s">
        <v>282</v>
      </c>
      <c r="C110" s="217" t="s">
        <v>204</v>
      </c>
      <c r="D110" s="217">
        <v>913001</v>
      </c>
      <c r="E110" s="216" t="s">
        <v>350</v>
      </c>
      <c r="F110" s="216" t="s">
        <v>313</v>
      </c>
      <c r="G110" s="218">
        <f t="shared" si="16"/>
        <v>226.95636</v>
      </c>
      <c r="H110" s="221">
        <f t="shared" si="17"/>
        <v>175.64</v>
      </c>
      <c r="I110" s="221">
        <f t="shared" si="18"/>
        <v>147.05</v>
      </c>
      <c r="J110" s="222">
        <v>57.69</v>
      </c>
      <c r="K110" s="222">
        <v>37.98</v>
      </c>
      <c r="L110" s="222">
        <v>3.12</v>
      </c>
      <c r="M110" s="222">
        <v>0.26</v>
      </c>
      <c r="N110" s="222">
        <v>48</v>
      </c>
      <c r="O110" s="221">
        <f t="shared" si="19"/>
        <v>28.59</v>
      </c>
      <c r="P110" s="222">
        <v>4.81</v>
      </c>
      <c r="Q110" s="222"/>
      <c r="R110" s="222">
        <v>9.07</v>
      </c>
      <c r="S110" s="222">
        <v>7.71</v>
      </c>
      <c r="T110" s="222">
        <v>7</v>
      </c>
      <c r="U110" s="222"/>
      <c r="V110" s="221">
        <f t="shared" si="20"/>
        <v>0</v>
      </c>
      <c r="W110" s="218">
        <f t="shared" si="29"/>
        <v>0</v>
      </c>
      <c r="X110" s="222"/>
      <c r="Y110" s="222"/>
      <c r="Z110" s="222"/>
      <c r="AA110" s="222"/>
      <c r="AB110" s="222"/>
      <c r="AC110" s="221">
        <f t="shared" si="21"/>
        <v>0</v>
      </c>
      <c r="AD110" s="222"/>
      <c r="AE110" s="222"/>
      <c r="AF110" s="222"/>
      <c r="AG110" s="222"/>
      <c r="AH110" s="222"/>
      <c r="AI110" s="222"/>
      <c r="AJ110" s="221">
        <f t="shared" si="22"/>
        <v>51.31636</v>
      </c>
      <c r="AK110" s="221">
        <f t="shared" si="23"/>
        <v>25.6768</v>
      </c>
      <c r="AL110" s="221">
        <f t="shared" si="24"/>
        <v>7.6536</v>
      </c>
      <c r="AM110" s="221">
        <f t="shared" si="25"/>
        <v>5.7402</v>
      </c>
      <c r="AN110" s="221">
        <f t="shared" si="26"/>
        <v>0.19134</v>
      </c>
      <c r="AO110" s="221">
        <f t="shared" si="27"/>
        <v>0.57402</v>
      </c>
      <c r="AP110" s="221">
        <f t="shared" si="28"/>
        <v>11.4804</v>
      </c>
      <c r="AQ110" s="222"/>
      <c r="AR110" s="220"/>
    </row>
    <row r="111" ht="25" customHeight="1" spans="1:44">
      <c r="A111" s="215">
        <v>103</v>
      </c>
      <c r="B111" s="216" t="s">
        <v>282</v>
      </c>
      <c r="C111" s="217" t="s">
        <v>207</v>
      </c>
      <c r="D111" s="217">
        <v>913005</v>
      </c>
      <c r="E111" s="216" t="s">
        <v>351</v>
      </c>
      <c r="F111" s="216" t="s">
        <v>240</v>
      </c>
      <c r="G111" s="218">
        <f t="shared" si="16"/>
        <v>385.57784</v>
      </c>
      <c r="H111" s="221">
        <f t="shared" si="17"/>
        <v>0</v>
      </c>
      <c r="I111" s="221">
        <f t="shared" si="18"/>
        <v>0</v>
      </c>
      <c r="J111" s="222"/>
      <c r="K111" s="222"/>
      <c r="L111" s="222"/>
      <c r="M111" s="222"/>
      <c r="N111" s="222"/>
      <c r="O111" s="221">
        <f t="shared" si="19"/>
        <v>0</v>
      </c>
      <c r="P111" s="222"/>
      <c r="Q111" s="222"/>
      <c r="R111" s="222"/>
      <c r="S111" s="222"/>
      <c r="T111" s="222"/>
      <c r="U111" s="222"/>
      <c r="V111" s="221">
        <f t="shared" si="20"/>
        <v>276.61</v>
      </c>
      <c r="W111" s="218">
        <f t="shared" si="29"/>
        <v>184.66</v>
      </c>
      <c r="X111" s="222">
        <v>128.73</v>
      </c>
      <c r="Y111" s="222"/>
      <c r="Z111" s="222">
        <v>46.71</v>
      </c>
      <c r="AA111" s="222">
        <v>7.44</v>
      </c>
      <c r="AB111" s="222">
        <v>1.78</v>
      </c>
      <c r="AC111" s="221">
        <f t="shared" si="21"/>
        <v>91.95</v>
      </c>
      <c r="AD111" s="222">
        <v>28.84</v>
      </c>
      <c r="AE111" s="222"/>
      <c r="AF111" s="222"/>
      <c r="AG111" s="222">
        <v>47.11</v>
      </c>
      <c r="AH111" s="222">
        <v>16</v>
      </c>
      <c r="AI111" s="222"/>
      <c r="AJ111" s="221">
        <f t="shared" si="22"/>
        <v>108.96784</v>
      </c>
      <c r="AK111" s="221">
        <f t="shared" si="23"/>
        <v>54.2208</v>
      </c>
      <c r="AL111" s="221">
        <f t="shared" si="24"/>
        <v>16.3424</v>
      </c>
      <c r="AM111" s="221">
        <f t="shared" si="25"/>
        <v>12.2568</v>
      </c>
      <c r="AN111" s="221">
        <f t="shared" si="26"/>
        <v>0.40856</v>
      </c>
      <c r="AO111" s="221">
        <f t="shared" si="27"/>
        <v>1.22568</v>
      </c>
      <c r="AP111" s="221">
        <f t="shared" si="28"/>
        <v>24.5136</v>
      </c>
      <c r="AQ111" s="222"/>
      <c r="AR111" s="220"/>
    </row>
    <row r="112" ht="25" customHeight="1" spans="1:44">
      <c r="A112" s="215">
        <v>104</v>
      </c>
      <c r="B112" s="216" t="s">
        <v>282</v>
      </c>
      <c r="C112" s="217" t="s">
        <v>204</v>
      </c>
      <c r="D112" s="217">
        <v>914001</v>
      </c>
      <c r="E112" s="216" t="s">
        <v>352</v>
      </c>
      <c r="F112" s="216" t="s">
        <v>313</v>
      </c>
      <c r="G112" s="218">
        <f t="shared" si="16"/>
        <v>334.5927016</v>
      </c>
      <c r="H112" s="221">
        <f t="shared" si="17"/>
        <v>258.9059</v>
      </c>
      <c r="I112" s="221">
        <f t="shared" si="18"/>
        <v>220.5804</v>
      </c>
      <c r="J112" s="222">
        <v>83.8176</v>
      </c>
      <c r="K112" s="222">
        <v>57.2436</v>
      </c>
      <c r="L112" s="222">
        <v>8.28</v>
      </c>
      <c r="M112" s="222">
        <v>0.264</v>
      </c>
      <c r="N112" s="222">
        <v>70.9752</v>
      </c>
      <c r="O112" s="221">
        <f t="shared" si="19"/>
        <v>38.3255</v>
      </c>
      <c r="P112" s="222">
        <v>6.9848</v>
      </c>
      <c r="Q112" s="222"/>
      <c r="R112" s="222">
        <v>9.07</v>
      </c>
      <c r="S112" s="222">
        <v>10.7707</v>
      </c>
      <c r="T112" s="222">
        <v>11.5</v>
      </c>
      <c r="U112" s="222"/>
      <c r="V112" s="221">
        <f t="shared" si="20"/>
        <v>0</v>
      </c>
      <c r="W112" s="218">
        <f t="shared" si="29"/>
        <v>0</v>
      </c>
      <c r="X112" s="222"/>
      <c r="Y112" s="222"/>
      <c r="Z112" s="222"/>
      <c r="AA112" s="222"/>
      <c r="AB112" s="222"/>
      <c r="AC112" s="221">
        <f t="shared" si="21"/>
        <v>0</v>
      </c>
      <c r="AD112" s="222"/>
      <c r="AE112" s="222"/>
      <c r="AF112" s="222"/>
      <c r="AG112" s="222"/>
      <c r="AH112" s="222"/>
      <c r="AI112" s="222"/>
      <c r="AJ112" s="221">
        <f t="shared" si="22"/>
        <v>75.6868016</v>
      </c>
      <c r="AK112" s="221">
        <f t="shared" si="23"/>
        <v>37.8824</v>
      </c>
      <c r="AL112" s="221">
        <f t="shared" si="24"/>
        <v>11.284896</v>
      </c>
      <c r="AM112" s="221">
        <f t="shared" si="25"/>
        <v>8.463672</v>
      </c>
      <c r="AN112" s="221">
        <f t="shared" si="26"/>
        <v>0.2821224</v>
      </c>
      <c r="AO112" s="221">
        <f t="shared" si="27"/>
        <v>0.8463672</v>
      </c>
      <c r="AP112" s="221">
        <f t="shared" si="28"/>
        <v>16.927344</v>
      </c>
      <c r="AQ112" s="222"/>
      <c r="AR112" s="220"/>
    </row>
    <row r="113" ht="25" customHeight="1" spans="1:44">
      <c r="A113" s="215">
        <v>105</v>
      </c>
      <c r="B113" s="216" t="s">
        <v>282</v>
      </c>
      <c r="C113" s="217" t="s">
        <v>207</v>
      </c>
      <c r="D113" s="217">
        <v>914005</v>
      </c>
      <c r="E113" s="216" t="s">
        <v>353</v>
      </c>
      <c r="F113" s="216" t="s">
        <v>240</v>
      </c>
      <c r="G113" s="218">
        <f t="shared" si="16"/>
        <v>391.129093485714</v>
      </c>
      <c r="H113" s="221">
        <f t="shared" si="17"/>
        <v>0</v>
      </c>
      <c r="I113" s="221">
        <f t="shared" si="18"/>
        <v>0</v>
      </c>
      <c r="J113" s="222"/>
      <c r="K113" s="222"/>
      <c r="L113" s="222"/>
      <c r="M113" s="222"/>
      <c r="N113" s="222"/>
      <c r="O113" s="221">
        <f t="shared" si="19"/>
        <v>0</v>
      </c>
      <c r="P113" s="222"/>
      <c r="Q113" s="222"/>
      <c r="R113" s="222"/>
      <c r="S113" s="222"/>
      <c r="T113" s="222"/>
      <c r="U113" s="222"/>
      <c r="V113" s="221">
        <f t="shared" si="20"/>
        <v>282.13088</v>
      </c>
      <c r="W113" s="218">
        <f t="shared" si="29"/>
        <v>186.9696</v>
      </c>
      <c r="X113" s="222">
        <v>125.436</v>
      </c>
      <c r="Y113" s="222"/>
      <c r="Z113" s="222">
        <v>47.7336</v>
      </c>
      <c r="AA113" s="222">
        <v>12.24</v>
      </c>
      <c r="AB113" s="222">
        <v>1.56</v>
      </c>
      <c r="AC113" s="221">
        <f t="shared" si="21"/>
        <v>95.16128</v>
      </c>
      <c r="AD113" s="222">
        <v>29.1408</v>
      </c>
      <c r="AE113" s="222"/>
      <c r="AF113" s="222"/>
      <c r="AG113" s="222">
        <v>49.02048</v>
      </c>
      <c r="AH113" s="222">
        <v>17</v>
      </c>
      <c r="AI113" s="222"/>
      <c r="AJ113" s="221">
        <f t="shared" si="22"/>
        <v>108.998213485714</v>
      </c>
      <c r="AK113" s="221">
        <f t="shared" si="23"/>
        <v>54.7790262857143</v>
      </c>
      <c r="AL113" s="221">
        <f t="shared" si="24"/>
        <v>16.184832</v>
      </c>
      <c r="AM113" s="221">
        <f t="shared" si="25"/>
        <v>12.138624</v>
      </c>
      <c r="AN113" s="221">
        <f t="shared" si="26"/>
        <v>0.4046208</v>
      </c>
      <c r="AO113" s="221">
        <f t="shared" si="27"/>
        <v>1.2138624</v>
      </c>
      <c r="AP113" s="221">
        <f t="shared" si="28"/>
        <v>24.277248</v>
      </c>
      <c r="AQ113" s="222"/>
      <c r="AR113" s="220"/>
    </row>
    <row r="114" ht="25" customHeight="1" spans="1:44">
      <c r="A114" s="215">
        <v>106</v>
      </c>
      <c r="B114" s="216" t="s">
        <v>282</v>
      </c>
      <c r="C114" s="217" t="s">
        <v>204</v>
      </c>
      <c r="D114" s="217">
        <v>915001</v>
      </c>
      <c r="E114" s="216" t="s">
        <v>354</v>
      </c>
      <c r="F114" s="216" t="s">
        <v>313</v>
      </c>
      <c r="G114" s="218">
        <f t="shared" si="16"/>
        <v>344.55192</v>
      </c>
      <c r="H114" s="221">
        <f t="shared" si="17"/>
        <v>266.31</v>
      </c>
      <c r="I114" s="221">
        <f t="shared" si="18"/>
        <v>225.42</v>
      </c>
      <c r="J114" s="222">
        <v>86.19</v>
      </c>
      <c r="K114" s="222">
        <v>58.85</v>
      </c>
      <c r="L114" s="222">
        <v>5.04</v>
      </c>
      <c r="M114" s="222">
        <v>0.26</v>
      </c>
      <c r="N114" s="222">
        <v>75.08</v>
      </c>
      <c r="O114" s="221">
        <f t="shared" si="19"/>
        <v>40.89</v>
      </c>
      <c r="P114" s="222">
        <v>7.18</v>
      </c>
      <c r="Q114" s="222"/>
      <c r="R114" s="222">
        <v>10.49</v>
      </c>
      <c r="S114" s="222">
        <v>12.22</v>
      </c>
      <c r="T114" s="222">
        <v>11</v>
      </c>
      <c r="U114" s="222"/>
      <c r="V114" s="221">
        <f t="shared" si="20"/>
        <v>0</v>
      </c>
      <c r="W114" s="218">
        <f t="shared" si="29"/>
        <v>0</v>
      </c>
      <c r="X114" s="222"/>
      <c r="Y114" s="222"/>
      <c r="Z114" s="222"/>
      <c r="AA114" s="222"/>
      <c r="AB114" s="222"/>
      <c r="AC114" s="221">
        <f t="shared" si="21"/>
        <v>0</v>
      </c>
      <c r="AD114" s="222"/>
      <c r="AE114" s="222"/>
      <c r="AF114" s="222"/>
      <c r="AG114" s="222"/>
      <c r="AH114" s="222"/>
      <c r="AI114" s="222"/>
      <c r="AJ114" s="221">
        <f t="shared" si="22"/>
        <v>78.24192</v>
      </c>
      <c r="AK114" s="221">
        <f t="shared" si="23"/>
        <v>39.3712</v>
      </c>
      <c r="AL114" s="221">
        <f t="shared" si="24"/>
        <v>11.6032</v>
      </c>
      <c r="AM114" s="221">
        <f t="shared" si="25"/>
        <v>8.7024</v>
      </c>
      <c r="AN114" s="221">
        <f t="shared" si="26"/>
        <v>0.29008</v>
      </c>
      <c r="AO114" s="221">
        <f t="shared" si="27"/>
        <v>0.87024</v>
      </c>
      <c r="AP114" s="221">
        <f t="shared" si="28"/>
        <v>17.4048</v>
      </c>
      <c r="AQ114" s="222"/>
      <c r="AR114" s="220"/>
    </row>
    <row r="115" ht="25" customHeight="1" spans="1:44">
      <c r="A115" s="215">
        <v>107</v>
      </c>
      <c r="B115" s="216" t="s">
        <v>282</v>
      </c>
      <c r="C115" s="217" t="s">
        <v>207</v>
      </c>
      <c r="D115" s="217">
        <v>915005</v>
      </c>
      <c r="E115" s="216" t="s">
        <v>355</v>
      </c>
      <c r="F115" s="216" t="s">
        <v>240</v>
      </c>
      <c r="G115" s="218">
        <f t="shared" si="16"/>
        <v>502.341982857143</v>
      </c>
      <c r="H115" s="221">
        <f t="shared" si="17"/>
        <v>0</v>
      </c>
      <c r="I115" s="221">
        <f t="shared" si="18"/>
        <v>0</v>
      </c>
      <c r="J115" s="222"/>
      <c r="K115" s="222"/>
      <c r="L115" s="222"/>
      <c r="M115" s="222"/>
      <c r="N115" s="222"/>
      <c r="O115" s="221">
        <f t="shared" si="19"/>
        <v>0</v>
      </c>
      <c r="P115" s="222"/>
      <c r="Q115" s="222"/>
      <c r="R115" s="222"/>
      <c r="S115" s="222"/>
      <c r="T115" s="222"/>
      <c r="U115" s="222"/>
      <c r="V115" s="221">
        <f t="shared" si="20"/>
        <v>359.74</v>
      </c>
      <c r="W115" s="218">
        <f t="shared" si="29"/>
        <v>246.19</v>
      </c>
      <c r="X115" s="222">
        <v>173.91</v>
      </c>
      <c r="Y115" s="222"/>
      <c r="Z115" s="222">
        <v>61.26</v>
      </c>
      <c r="AA115" s="222">
        <v>8.88</v>
      </c>
      <c r="AB115" s="222">
        <v>2.14</v>
      </c>
      <c r="AC115" s="221">
        <f t="shared" si="21"/>
        <v>113.55</v>
      </c>
      <c r="AD115" s="222">
        <v>35.86</v>
      </c>
      <c r="AE115" s="222"/>
      <c r="AF115" s="222"/>
      <c r="AG115" s="222">
        <v>58.19</v>
      </c>
      <c r="AH115" s="222">
        <v>19.5</v>
      </c>
      <c r="AI115" s="222"/>
      <c r="AJ115" s="221">
        <f t="shared" si="22"/>
        <v>142.601982857143</v>
      </c>
      <c r="AK115" s="221">
        <f t="shared" si="23"/>
        <v>69.9659428571428</v>
      </c>
      <c r="AL115" s="221">
        <f t="shared" si="24"/>
        <v>21.6824</v>
      </c>
      <c r="AM115" s="221">
        <f t="shared" si="25"/>
        <v>16.2618</v>
      </c>
      <c r="AN115" s="221">
        <f t="shared" si="26"/>
        <v>0.54206</v>
      </c>
      <c r="AO115" s="221">
        <f t="shared" si="27"/>
        <v>1.62618</v>
      </c>
      <c r="AP115" s="221">
        <f t="shared" si="28"/>
        <v>32.5236</v>
      </c>
      <c r="AQ115" s="222"/>
      <c r="AR115" s="220"/>
    </row>
    <row r="116" ht="25" customHeight="1" spans="1:44">
      <c r="A116" s="215">
        <v>108</v>
      </c>
      <c r="B116" s="216" t="s">
        <v>282</v>
      </c>
      <c r="C116" s="217" t="s">
        <v>204</v>
      </c>
      <c r="D116" s="217">
        <v>916001</v>
      </c>
      <c r="E116" s="216" t="s">
        <v>356</v>
      </c>
      <c r="F116" s="216" t="s">
        <v>313</v>
      </c>
      <c r="G116" s="218">
        <f t="shared" si="16"/>
        <v>248.88884</v>
      </c>
      <c r="H116" s="221">
        <f t="shared" si="17"/>
        <v>194.91</v>
      </c>
      <c r="I116" s="221">
        <f t="shared" si="18"/>
        <v>159.36</v>
      </c>
      <c r="J116" s="222">
        <v>59.35</v>
      </c>
      <c r="K116" s="222">
        <v>40.68</v>
      </c>
      <c r="L116" s="222">
        <v>7.2</v>
      </c>
      <c r="M116" s="222">
        <v>0.26</v>
      </c>
      <c r="N116" s="222">
        <v>51.87</v>
      </c>
      <c r="O116" s="221">
        <f t="shared" si="19"/>
        <v>35.55</v>
      </c>
      <c r="P116" s="222">
        <v>4.95</v>
      </c>
      <c r="Q116" s="222"/>
      <c r="R116" s="222">
        <v>15.11</v>
      </c>
      <c r="S116" s="222">
        <v>7.99</v>
      </c>
      <c r="T116" s="222">
        <v>7.5</v>
      </c>
      <c r="U116" s="222"/>
      <c r="V116" s="221">
        <f t="shared" si="20"/>
        <v>0</v>
      </c>
      <c r="W116" s="218">
        <f t="shared" si="29"/>
        <v>0</v>
      </c>
      <c r="X116" s="222"/>
      <c r="Y116" s="222"/>
      <c r="Z116" s="222"/>
      <c r="AA116" s="222"/>
      <c r="AB116" s="222"/>
      <c r="AC116" s="221">
        <f t="shared" si="21"/>
        <v>0</v>
      </c>
      <c r="AD116" s="222"/>
      <c r="AE116" s="222"/>
      <c r="AF116" s="222"/>
      <c r="AG116" s="222"/>
      <c r="AH116" s="222"/>
      <c r="AI116" s="222"/>
      <c r="AJ116" s="221">
        <f t="shared" si="22"/>
        <v>53.97884</v>
      </c>
      <c r="AK116" s="221">
        <f t="shared" si="23"/>
        <v>27.1708</v>
      </c>
      <c r="AL116" s="221">
        <f t="shared" si="24"/>
        <v>8.0024</v>
      </c>
      <c r="AM116" s="221">
        <f t="shared" si="25"/>
        <v>6.0018</v>
      </c>
      <c r="AN116" s="221">
        <f t="shared" si="26"/>
        <v>0.20006</v>
      </c>
      <c r="AO116" s="221">
        <f t="shared" si="27"/>
        <v>0.60018</v>
      </c>
      <c r="AP116" s="221">
        <f t="shared" si="28"/>
        <v>12.0036</v>
      </c>
      <c r="AQ116" s="222"/>
      <c r="AR116" s="220"/>
    </row>
    <row r="117" ht="25" customHeight="1" spans="1:44">
      <c r="A117" s="215">
        <v>109</v>
      </c>
      <c r="B117" s="216" t="s">
        <v>282</v>
      </c>
      <c r="C117" s="217" t="s">
        <v>207</v>
      </c>
      <c r="D117" s="217">
        <v>916005</v>
      </c>
      <c r="E117" s="216" t="s">
        <v>357</v>
      </c>
      <c r="F117" s="216" t="s">
        <v>240</v>
      </c>
      <c r="G117" s="218">
        <f t="shared" si="16"/>
        <v>265.502045714286</v>
      </c>
      <c r="H117" s="221">
        <f t="shared" si="17"/>
        <v>0</v>
      </c>
      <c r="I117" s="221">
        <f t="shared" si="18"/>
        <v>0</v>
      </c>
      <c r="J117" s="222"/>
      <c r="K117" s="222"/>
      <c r="L117" s="222"/>
      <c r="M117" s="222"/>
      <c r="N117" s="222"/>
      <c r="O117" s="221">
        <f t="shared" si="19"/>
        <v>0</v>
      </c>
      <c r="P117" s="222"/>
      <c r="Q117" s="222"/>
      <c r="R117" s="222"/>
      <c r="S117" s="222"/>
      <c r="T117" s="222"/>
      <c r="U117" s="222"/>
      <c r="V117" s="221">
        <f t="shared" si="20"/>
        <v>192.56</v>
      </c>
      <c r="W117" s="218">
        <f t="shared" si="29"/>
        <v>126.07</v>
      </c>
      <c r="X117" s="222">
        <v>80.34</v>
      </c>
      <c r="Y117" s="222"/>
      <c r="Z117" s="222">
        <v>33.8</v>
      </c>
      <c r="AA117" s="222">
        <v>11.04</v>
      </c>
      <c r="AB117" s="222">
        <v>0.89</v>
      </c>
      <c r="AC117" s="221">
        <f t="shared" si="21"/>
        <v>66.49</v>
      </c>
      <c r="AD117" s="222">
        <v>20.28</v>
      </c>
      <c r="AE117" s="222"/>
      <c r="AF117" s="222"/>
      <c r="AG117" s="222">
        <v>33.71</v>
      </c>
      <c r="AH117" s="222">
        <v>12.5</v>
      </c>
      <c r="AI117" s="222"/>
      <c r="AJ117" s="221">
        <f t="shared" si="22"/>
        <v>72.9420457142857</v>
      </c>
      <c r="AK117" s="221">
        <f t="shared" si="23"/>
        <v>36.9174857142857</v>
      </c>
      <c r="AL117" s="221">
        <f t="shared" si="24"/>
        <v>10.7536</v>
      </c>
      <c r="AM117" s="221">
        <f t="shared" si="25"/>
        <v>8.0652</v>
      </c>
      <c r="AN117" s="221">
        <f t="shared" si="26"/>
        <v>0.26884</v>
      </c>
      <c r="AO117" s="221">
        <f t="shared" si="27"/>
        <v>0.80652</v>
      </c>
      <c r="AP117" s="221">
        <f t="shared" si="28"/>
        <v>16.1304</v>
      </c>
      <c r="AQ117" s="222"/>
      <c r="AR117" s="220"/>
    </row>
    <row r="118" ht="25" customHeight="1" spans="1:44">
      <c r="A118" s="215">
        <v>110</v>
      </c>
      <c r="B118" s="216" t="s">
        <v>282</v>
      </c>
      <c r="C118" s="217" t="s">
        <v>204</v>
      </c>
      <c r="D118" s="217">
        <v>917001</v>
      </c>
      <c r="E118" s="216" t="s">
        <v>358</v>
      </c>
      <c r="F118" s="216" t="s">
        <v>313</v>
      </c>
      <c r="G118" s="218">
        <f t="shared" si="16"/>
        <v>234.59832</v>
      </c>
      <c r="H118" s="221">
        <f t="shared" si="17"/>
        <v>185.5344</v>
      </c>
      <c r="I118" s="221">
        <f t="shared" si="18"/>
        <v>145.606</v>
      </c>
      <c r="J118" s="222">
        <v>52.83</v>
      </c>
      <c r="K118" s="222">
        <v>37.91</v>
      </c>
      <c r="L118" s="222">
        <v>6.72</v>
      </c>
      <c r="M118" s="222">
        <v>0.53</v>
      </c>
      <c r="N118" s="222">
        <v>47.616</v>
      </c>
      <c r="O118" s="221">
        <f t="shared" si="19"/>
        <v>39.9284</v>
      </c>
      <c r="P118" s="222">
        <v>4.4</v>
      </c>
      <c r="Q118" s="222"/>
      <c r="R118" s="222">
        <v>20.22</v>
      </c>
      <c r="S118" s="222">
        <v>8.3084</v>
      </c>
      <c r="T118" s="222">
        <v>7</v>
      </c>
      <c r="U118" s="222"/>
      <c r="V118" s="221">
        <f t="shared" si="20"/>
        <v>0</v>
      </c>
      <c r="W118" s="218">
        <f t="shared" si="29"/>
        <v>0</v>
      </c>
      <c r="X118" s="222"/>
      <c r="Y118" s="222"/>
      <c r="Z118" s="222"/>
      <c r="AA118" s="222"/>
      <c r="AB118" s="222"/>
      <c r="AC118" s="221">
        <f t="shared" si="21"/>
        <v>0</v>
      </c>
      <c r="AD118" s="222"/>
      <c r="AE118" s="222"/>
      <c r="AF118" s="222"/>
      <c r="AG118" s="222"/>
      <c r="AH118" s="222"/>
      <c r="AI118" s="222"/>
      <c r="AJ118" s="221">
        <f t="shared" si="22"/>
        <v>49.06392</v>
      </c>
      <c r="AK118" s="221">
        <f t="shared" si="23"/>
        <v>24.7456</v>
      </c>
      <c r="AL118" s="221">
        <f t="shared" si="24"/>
        <v>7.2592</v>
      </c>
      <c r="AM118" s="221">
        <f t="shared" si="25"/>
        <v>5.4444</v>
      </c>
      <c r="AN118" s="221">
        <f t="shared" si="26"/>
        <v>0.18148</v>
      </c>
      <c r="AO118" s="221">
        <f t="shared" si="27"/>
        <v>0.54444</v>
      </c>
      <c r="AP118" s="221">
        <f t="shared" si="28"/>
        <v>10.8888</v>
      </c>
      <c r="AQ118" s="222"/>
      <c r="AR118" s="220"/>
    </row>
    <row r="119" ht="25" customHeight="1" spans="1:44">
      <c r="A119" s="215">
        <v>111</v>
      </c>
      <c r="B119" s="216" t="s">
        <v>282</v>
      </c>
      <c r="C119" s="217" t="s">
        <v>207</v>
      </c>
      <c r="D119" s="217">
        <v>917005</v>
      </c>
      <c r="E119" s="216" t="s">
        <v>359</v>
      </c>
      <c r="F119" s="216" t="s">
        <v>240</v>
      </c>
      <c r="G119" s="218">
        <f t="shared" si="16"/>
        <v>229.47548</v>
      </c>
      <c r="H119" s="221">
        <f t="shared" si="17"/>
        <v>0</v>
      </c>
      <c r="I119" s="221">
        <f t="shared" si="18"/>
        <v>0</v>
      </c>
      <c r="J119" s="222"/>
      <c r="K119" s="222"/>
      <c r="L119" s="222"/>
      <c r="M119" s="222"/>
      <c r="N119" s="222"/>
      <c r="O119" s="221">
        <f t="shared" si="19"/>
        <v>0</v>
      </c>
      <c r="P119" s="222"/>
      <c r="Q119" s="222"/>
      <c r="R119" s="222"/>
      <c r="S119" s="222"/>
      <c r="T119" s="222"/>
      <c r="U119" s="222"/>
      <c r="V119" s="221">
        <f t="shared" si="20"/>
        <v>166.49</v>
      </c>
      <c r="W119" s="218">
        <f t="shared" si="29"/>
        <v>108.41</v>
      </c>
      <c r="X119" s="222">
        <v>68.38</v>
      </c>
      <c r="Y119" s="222"/>
      <c r="Z119" s="222">
        <v>29.71</v>
      </c>
      <c r="AA119" s="222">
        <v>9.12</v>
      </c>
      <c r="AB119" s="222">
        <v>1.2</v>
      </c>
      <c r="AC119" s="221">
        <f t="shared" si="21"/>
        <v>58.08</v>
      </c>
      <c r="AD119" s="222">
        <v>17.82</v>
      </c>
      <c r="AE119" s="222"/>
      <c r="AF119" s="222"/>
      <c r="AG119" s="222">
        <v>29.26</v>
      </c>
      <c r="AH119" s="222">
        <v>11</v>
      </c>
      <c r="AI119" s="222"/>
      <c r="AJ119" s="221">
        <f t="shared" si="22"/>
        <v>62.98548</v>
      </c>
      <c r="AK119" s="221">
        <f t="shared" si="23"/>
        <v>31.9216</v>
      </c>
      <c r="AL119" s="221">
        <f t="shared" si="24"/>
        <v>9.2728</v>
      </c>
      <c r="AM119" s="221">
        <f t="shared" si="25"/>
        <v>6.9546</v>
      </c>
      <c r="AN119" s="221">
        <f t="shared" si="26"/>
        <v>0.23182</v>
      </c>
      <c r="AO119" s="221">
        <f t="shared" si="27"/>
        <v>0.69546</v>
      </c>
      <c r="AP119" s="221">
        <f t="shared" si="28"/>
        <v>13.9092</v>
      </c>
      <c r="AQ119" s="222"/>
      <c r="AR119" s="220"/>
    </row>
    <row r="120" ht="25" customHeight="1" spans="1:44">
      <c r="A120" s="215">
        <v>112</v>
      </c>
      <c r="B120" s="216" t="s">
        <v>282</v>
      </c>
      <c r="C120" s="217" t="s">
        <v>204</v>
      </c>
      <c r="D120" s="217">
        <v>918001</v>
      </c>
      <c r="E120" s="216" t="s">
        <v>360</v>
      </c>
      <c r="F120" s="216" t="s">
        <v>313</v>
      </c>
      <c r="G120" s="218">
        <f t="shared" si="16"/>
        <v>253.31824</v>
      </c>
      <c r="H120" s="221">
        <f t="shared" si="17"/>
        <v>198.6</v>
      </c>
      <c r="I120" s="221">
        <f t="shared" si="18"/>
        <v>162.58</v>
      </c>
      <c r="J120" s="222">
        <v>59.39</v>
      </c>
      <c r="K120" s="222">
        <v>41.59</v>
      </c>
      <c r="L120" s="222">
        <v>7.68</v>
      </c>
      <c r="M120" s="222">
        <v>0.53</v>
      </c>
      <c r="N120" s="222">
        <v>53.39</v>
      </c>
      <c r="O120" s="221">
        <f t="shared" si="19"/>
        <v>36.02</v>
      </c>
      <c r="P120" s="222">
        <v>5.13</v>
      </c>
      <c r="Q120" s="222"/>
      <c r="R120" s="222">
        <v>15.11</v>
      </c>
      <c r="S120" s="222">
        <v>7.78</v>
      </c>
      <c r="T120" s="222">
        <v>8</v>
      </c>
      <c r="U120" s="222"/>
      <c r="V120" s="221">
        <f t="shared" si="20"/>
        <v>0</v>
      </c>
      <c r="W120" s="218">
        <f t="shared" si="29"/>
        <v>0</v>
      </c>
      <c r="X120" s="222"/>
      <c r="Y120" s="222"/>
      <c r="Z120" s="222"/>
      <c r="AA120" s="222"/>
      <c r="AB120" s="222"/>
      <c r="AC120" s="221">
        <f t="shared" si="21"/>
        <v>0</v>
      </c>
      <c r="AD120" s="222"/>
      <c r="AE120" s="222"/>
      <c r="AF120" s="222"/>
      <c r="AG120" s="222"/>
      <c r="AH120" s="222"/>
      <c r="AI120" s="222"/>
      <c r="AJ120" s="221">
        <f t="shared" si="22"/>
        <v>54.71824</v>
      </c>
      <c r="AK120" s="221">
        <f t="shared" si="23"/>
        <v>27.6556</v>
      </c>
      <c r="AL120" s="221">
        <f t="shared" si="24"/>
        <v>8.0784</v>
      </c>
      <c r="AM120" s="221">
        <f t="shared" si="25"/>
        <v>6.0588</v>
      </c>
      <c r="AN120" s="221">
        <f t="shared" si="26"/>
        <v>0.20196</v>
      </c>
      <c r="AO120" s="221">
        <f t="shared" si="27"/>
        <v>0.60588</v>
      </c>
      <c r="AP120" s="221">
        <f t="shared" si="28"/>
        <v>12.1176</v>
      </c>
      <c r="AQ120" s="222"/>
      <c r="AR120" s="220"/>
    </row>
    <row r="121" ht="25" customHeight="1" spans="1:44">
      <c r="A121" s="215">
        <v>113</v>
      </c>
      <c r="B121" s="216" t="s">
        <v>282</v>
      </c>
      <c r="C121" s="217" t="s">
        <v>207</v>
      </c>
      <c r="D121" s="217">
        <v>918005</v>
      </c>
      <c r="E121" s="216" t="s">
        <v>361</v>
      </c>
      <c r="F121" s="216" t="s">
        <v>240</v>
      </c>
      <c r="G121" s="218">
        <f t="shared" si="16"/>
        <v>328.480691428571</v>
      </c>
      <c r="H121" s="221">
        <f t="shared" si="17"/>
        <v>0</v>
      </c>
      <c r="I121" s="221">
        <f t="shared" si="18"/>
        <v>0</v>
      </c>
      <c r="J121" s="222"/>
      <c r="K121" s="222"/>
      <c r="L121" s="222"/>
      <c r="M121" s="222"/>
      <c r="N121" s="222"/>
      <c r="O121" s="221">
        <f t="shared" si="19"/>
        <v>0</v>
      </c>
      <c r="P121" s="222"/>
      <c r="Q121" s="222"/>
      <c r="R121" s="222"/>
      <c r="S121" s="222"/>
      <c r="T121" s="222"/>
      <c r="U121" s="222"/>
      <c r="V121" s="221">
        <f t="shared" si="20"/>
        <v>237.76</v>
      </c>
      <c r="W121" s="218">
        <f t="shared" si="29"/>
        <v>157.72</v>
      </c>
      <c r="X121" s="222">
        <v>103.9</v>
      </c>
      <c r="Y121" s="222"/>
      <c r="Z121" s="222">
        <v>40.24</v>
      </c>
      <c r="AA121" s="222">
        <v>12.96</v>
      </c>
      <c r="AB121" s="222">
        <v>0.62</v>
      </c>
      <c r="AC121" s="221">
        <f t="shared" si="21"/>
        <v>80.04</v>
      </c>
      <c r="AD121" s="222">
        <v>24.15</v>
      </c>
      <c r="AE121" s="222"/>
      <c r="AF121" s="222"/>
      <c r="AG121" s="222">
        <v>40.89</v>
      </c>
      <c r="AH121" s="222">
        <v>15</v>
      </c>
      <c r="AI121" s="222"/>
      <c r="AJ121" s="221">
        <f t="shared" si="22"/>
        <v>90.7206914285714</v>
      </c>
      <c r="AK121" s="221">
        <f t="shared" si="23"/>
        <v>45.6189714285714</v>
      </c>
      <c r="AL121" s="221">
        <f t="shared" si="24"/>
        <v>13.4632</v>
      </c>
      <c r="AM121" s="221">
        <f t="shared" si="25"/>
        <v>10.0974</v>
      </c>
      <c r="AN121" s="221">
        <f t="shared" si="26"/>
        <v>0.33658</v>
      </c>
      <c r="AO121" s="221">
        <f t="shared" si="27"/>
        <v>1.00974</v>
      </c>
      <c r="AP121" s="221">
        <f t="shared" si="28"/>
        <v>20.1948</v>
      </c>
      <c r="AQ121" s="222"/>
      <c r="AR121" s="220"/>
    </row>
    <row r="122" ht="25" customHeight="1" spans="1:44">
      <c r="A122" s="215">
        <v>114</v>
      </c>
      <c r="B122" s="216" t="s">
        <v>282</v>
      </c>
      <c r="C122" s="217" t="s">
        <v>204</v>
      </c>
      <c r="D122" s="217">
        <v>919001</v>
      </c>
      <c r="E122" s="216" t="s">
        <v>362</v>
      </c>
      <c r="F122" s="216" t="s">
        <v>313</v>
      </c>
      <c r="G122" s="218">
        <f t="shared" si="16"/>
        <v>562.0593928</v>
      </c>
      <c r="H122" s="221">
        <f t="shared" si="17"/>
        <v>436.3255</v>
      </c>
      <c r="I122" s="221">
        <f t="shared" si="18"/>
        <v>361.8826</v>
      </c>
      <c r="J122" s="222">
        <v>140.3148</v>
      </c>
      <c r="K122" s="222">
        <v>93.3348</v>
      </c>
      <c r="L122" s="222">
        <v>8.4</v>
      </c>
      <c r="M122" s="222">
        <v>0.528</v>
      </c>
      <c r="N122" s="222">
        <v>119.305</v>
      </c>
      <c r="O122" s="221">
        <f t="shared" si="19"/>
        <v>74.4429</v>
      </c>
      <c r="P122" s="222">
        <v>11.6929</v>
      </c>
      <c r="Q122" s="222"/>
      <c r="R122" s="222">
        <v>26.75</v>
      </c>
      <c r="S122" s="222">
        <v>18</v>
      </c>
      <c r="T122" s="222">
        <v>18</v>
      </c>
      <c r="U122" s="222"/>
      <c r="V122" s="221">
        <f t="shared" si="20"/>
        <v>0</v>
      </c>
      <c r="W122" s="218">
        <f t="shared" si="29"/>
        <v>0</v>
      </c>
      <c r="X122" s="219"/>
      <c r="Y122" s="219"/>
      <c r="Z122" s="219"/>
      <c r="AA122" s="219"/>
      <c r="AB122" s="219"/>
      <c r="AC122" s="221">
        <f t="shared" si="21"/>
        <v>0</v>
      </c>
      <c r="AD122" s="222"/>
      <c r="AE122" s="222"/>
      <c r="AF122" s="222"/>
      <c r="AG122" s="222"/>
      <c r="AH122" s="222"/>
      <c r="AI122" s="222"/>
      <c r="AJ122" s="221">
        <f t="shared" si="22"/>
        <v>125.7338928</v>
      </c>
      <c r="AK122" s="221">
        <f t="shared" si="23"/>
        <v>63.1158</v>
      </c>
      <c r="AL122" s="221">
        <f t="shared" si="24"/>
        <v>18.691968</v>
      </c>
      <c r="AM122" s="221">
        <f t="shared" si="25"/>
        <v>14.018976</v>
      </c>
      <c r="AN122" s="221">
        <f t="shared" si="26"/>
        <v>0.4672992</v>
      </c>
      <c r="AO122" s="221">
        <f t="shared" si="27"/>
        <v>1.4018976</v>
      </c>
      <c r="AP122" s="221">
        <f t="shared" si="28"/>
        <v>28.037952</v>
      </c>
      <c r="AQ122" s="222"/>
      <c r="AR122" s="220"/>
    </row>
    <row r="123" ht="25" customHeight="1" spans="1:44">
      <c r="A123" s="215">
        <v>115</v>
      </c>
      <c r="B123" s="216" t="s">
        <v>282</v>
      </c>
      <c r="C123" s="217" t="s">
        <v>207</v>
      </c>
      <c r="D123" s="217">
        <v>919005</v>
      </c>
      <c r="E123" s="216" t="s">
        <v>363</v>
      </c>
      <c r="F123" s="216" t="s">
        <v>240</v>
      </c>
      <c r="G123" s="218">
        <f t="shared" si="16"/>
        <v>540.622628571429</v>
      </c>
      <c r="H123" s="221">
        <f t="shared" si="17"/>
        <v>0</v>
      </c>
      <c r="I123" s="221">
        <f t="shared" si="18"/>
        <v>0</v>
      </c>
      <c r="J123" s="222"/>
      <c r="K123" s="222"/>
      <c r="L123" s="222"/>
      <c r="M123" s="222"/>
      <c r="N123" s="222"/>
      <c r="O123" s="221">
        <f t="shared" si="19"/>
        <v>0</v>
      </c>
      <c r="P123" s="222"/>
      <c r="Q123" s="222"/>
      <c r="R123" s="222"/>
      <c r="S123" s="222"/>
      <c r="T123" s="222"/>
      <c r="U123" s="222"/>
      <c r="V123" s="221">
        <f t="shared" si="20"/>
        <v>387.74</v>
      </c>
      <c r="W123" s="218">
        <f t="shared" si="29"/>
        <v>263.58</v>
      </c>
      <c r="X123" s="219">
        <v>187.58</v>
      </c>
      <c r="Y123" s="219"/>
      <c r="Z123" s="219">
        <v>63.64</v>
      </c>
      <c r="AA123" s="219">
        <v>10.8</v>
      </c>
      <c r="AB123" s="219">
        <v>1.56</v>
      </c>
      <c r="AC123" s="221">
        <f t="shared" si="21"/>
        <v>124.16</v>
      </c>
      <c r="AD123" s="219">
        <v>38.18</v>
      </c>
      <c r="AE123" s="219"/>
      <c r="AF123" s="219"/>
      <c r="AG123" s="219">
        <v>63.48</v>
      </c>
      <c r="AH123" s="219">
        <v>22.5</v>
      </c>
      <c r="AI123" s="222"/>
      <c r="AJ123" s="221">
        <f t="shared" si="22"/>
        <v>152.882628571429</v>
      </c>
      <c r="AK123" s="221">
        <f t="shared" si="23"/>
        <v>75.3234285714286</v>
      </c>
      <c r="AL123" s="221">
        <f t="shared" si="24"/>
        <v>23.152</v>
      </c>
      <c r="AM123" s="221">
        <f t="shared" si="25"/>
        <v>17.364</v>
      </c>
      <c r="AN123" s="221">
        <f t="shared" si="26"/>
        <v>0.5788</v>
      </c>
      <c r="AO123" s="221">
        <f t="shared" si="27"/>
        <v>1.7364</v>
      </c>
      <c r="AP123" s="221">
        <f t="shared" si="28"/>
        <v>34.728</v>
      </c>
      <c r="AQ123" s="222"/>
      <c r="AR123" s="220"/>
    </row>
    <row r="124" ht="25" customHeight="1" spans="1:44">
      <c r="A124" s="215">
        <v>116</v>
      </c>
      <c r="B124" s="216" t="s">
        <v>282</v>
      </c>
      <c r="C124" s="217" t="s">
        <v>204</v>
      </c>
      <c r="D124" s="217">
        <v>920001</v>
      </c>
      <c r="E124" s="216" t="s">
        <v>364</v>
      </c>
      <c r="F124" s="216" t="s">
        <v>313</v>
      </c>
      <c r="G124" s="218">
        <f t="shared" si="16"/>
        <v>327.18516</v>
      </c>
      <c r="H124" s="221">
        <f t="shared" si="17"/>
        <v>253.54</v>
      </c>
      <c r="I124" s="221">
        <f t="shared" si="18"/>
        <v>215.94</v>
      </c>
      <c r="J124" s="222">
        <v>79.96</v>
      </c>
      <c r="K124" s="222">
        <v>55.81</v>
      </c>
      <c r="L124" s="222">
        <v>7.56</v>
      </c>
      <c r="M124" s="222">
        <v>0.26</v>
      </c>
      <c r="N124" s="222">
        <v>72.35</v>
      </c>
      <c r="O124" s="221">
        <f t="shared" si="19"/>
        <v>37.6</v>
      </c>
      <c r="P124" s="222">
        <v>6.66</v>
      </c>
      <c r="Q124" s="222"/>
      <c r="R124" s="222">
        <v>9.07</v>
      </c>
      <c r="S124" s="222">
        <v>10.87</v>
      </c>
      <c r="T124" s="222">
        <v>11</v>
      </c>
      <c r="U124" s="222"/>
      <c r="V124" s="221">
        <f t="shared" si="20"/>
        <v>0</v>
      </c>
      <c r="W124" s="218">
        <f t="shared" si="29"/>
        <v>0</v>
      </c>
      <c r="X124" s="219"/>
      <c r="Y124" s="219"/>
      <c r="Z124" s="219"/>
      <c r="AA124" s="219"/>
      <c r="AB124" s="219"/>
      <c r="AC124" s="221">
        <f t="shared" si="21"/>
        <v>0</v>
      </c>
      <c r="AD124" s="222"/>
      <c r="AE124" s="222"/>
      <c r="AF124" s="222"/>
      <c r="AG124" s="222"/>
      <c r="AH124" s="222"/>
      <c r="AI124" s="222"/>
      <c r="AJ124" s="221">
        <f t="shared" si="22"/>
        <v>73.64516</v>
      </c>
      <c r="AK124" s="221">
        <f t="shared" si="23"/>
        <v>37.2588</v>
      </c>
      <c r="AL124" s="221">
        <f t="shared" si="24"/>
        <v>10.8616</v>
      </c>
      <c r="AM124" s="221">
        <f t="shared" si="25"/>
        <v>8.1462</v>
      </c>
      <c r="AN124" s="221">
        <f t="shared" si="26"/>
        <v>0.27154</v>
      </c>
      <c r="AO124" s="221">
        <f t="shared" si="27"/>
        <v>0.81462</v>
      </c>
      <c r="AP124" s="221">
        <f t="shared" si="28"/>
        <v>16.2924</v>
      </c>
      <c r="AQ124" s="222"/>
      <c r="AR124" s="220"/>
    </row>
    <row r="125" ht="25" customHeight="1" spans="1:44">
      <c r="A125" s="215">
        <v>117</v>
      </c>
      <c r="B125" s="216" t="s">
        <v>282</v>
      </c>
      <c r="C125" s="217" t="s">
        <v>207</v>
      </c>
      <c r="D125" s="217">
        <v>920005</v>
      </c>
      <c r="E125" s="216" t="s">
        <v>365</v>
      </c>
      <c r="F125" s="216" t="s">
        <v>240</v>
      </c>
      <c r="G125" s="218">
        <f t="shared" si="16"/>
        <v>368.214045714286</v>
      </c>
      <c r="H125" s="221">
        <f t="shared" si="17"/>
        <v>0</v>
      </c>
      <c r="I125" s="221">
        <f t="shared" si="18"/>
        <v>0</v>
      </c>
      <c r="J125" s="222"/>
      <c r="K125" s="222"/>
      <c r="L125" s="222"/>
      <c r="M125" s="222"/>
      <c r="N125" s="222"/>
      <c r="O125" s="221">
        <f t="shared" si="19"/>
        <v>0</v>
      </c>
      <c r="P125" s="222"/>
      <c r="Q125" s="222"/>
      <c r="R125" s="222"/>
      <c r="S125" s="222"/>
      <c r="T125" s="222"/>
      <c r="U125" s="222"/>
      <c r="V125" s="221">
        <f t="shared" si="20"/>
        <v>265.79</v>
      </c>
      <c r="W125" s="218">
        <f t="shared" si="29"/>
        <v>174.59</v>
      </c>
      <c r="X125" s="222">
        <v>115.36</v>
      </c>
      <c r="Y125" s="222"/>
      <c r="Z125" s="222">
        <v>46.6</v>
      </c>
      <c r="AA125" s="222">
        <v>10.8</v>
      </c>
      <c r="AB125" s="222">
        <v>1.83</v>
      </c>
      <c r="AC125" s="221">
        <f t="shared" si="21"/>
        <v>91.2</v>
      </c>
      <c r="AD125" s="222">
        <v>27.96</v>
      </c>
      <c r="AE125" s="222"/>
      <c r="AF125" s="222"/>
      <c r="AG125" s="222">
        <v>46.24</v>
      </c>
      <c r="AH125" s="222">
        <v>17</v>
      </c>
      <c r="AI125" s="222"/>
      <c r="AJ125" s="221">
        <f t="shared" si="22"/>
        <v>102.424045714286</v>
      </c>
      <c r="AK125" s="221">
        <f t="shared" si="23"/>
        <v>51.5254857142857</v>
      </c>
      <c r="AL125" s="221">
        <f t="shared" si="24"/>
        <v>15.1936</v>
      </c>
      <c r="AM125" s="221">
        <f t="shared" si="25"/>
        <v>11.3952</v>
      </c>
      <c r="AN125" s="221">
        <f t="shared" si="26"/>
        <v>0.37984</v>
      </c>
      <c r="AO125" s="221">
        <f t="shared" si="27"/>
        <v>1.13952</v>
      </c>
      <c r="AP125" s="221">
        <f t="shared" si="28"/>
        <v>22.7904</v>
      </c>
      <c r="AQ125" s="222"/>
      <c r="AR125" s="220"/>
    </row>
    <row r="126" ht="25" customHeight="1" spans="1:44">
      <c r="A126" s="215">
        <v>118</v>
      </c>
      <c r="B126" s="216" t="s">
        <v>282</v>
      </c>
      <c r="C126" s="217" t="s">
        <v>204</v>
      </c>
      <c r="D126" s="217">
        <v>921001</v>
      </c>
      <c r="E126" s="216" t="s">
        <v>366</v>
      </c>
      <c r="F126" s="216" t="s">
        <v>313</v>
      </c>
      <c r="G126" s="218">
        <f t="shared" si="16"/>
        <v>442.95484</v>
      </c>
      <c r="H126" s="221">
        <f t="shared" si="17"/>
        <v>345.54</v>
      </c>
      <c r="I126" s="221">
        <f t="shared" si="18"/>
        <v>282.1</v>
      </c>
      <c r="J126" s="222">
        <v>106.53</v>
      </c>
      <c r="K126" s="222">
        <v>73.4</v>
      </c>
      <c r="L126" s="222">
        <v>6.72</v>
      </c>
      <c r="M126" s="222">
        <v>0.53</v>
      </c>
      <c r="N126" s="222">
        <v>94.92</v>
      </c>
      <c r="O126" s="221">
        <f t="shared" si="19"/>
        <v>63.44</v>
      </c>
      <c r="P126" s="222">
        <v>8.88</v>
      </c>
      <c r="Q126" s="222"/>
      <c r="R126" s="222">
        <v>24.18</v>
      </c>
      <c r="S126" s="222">
        <v>15.88</v>
      </c>
      <c r="T126" s="222">
        <v>14.5</v>
      </c>
      <c r="U126" s="222"/>
      <c r="V126" s="221">
        <f t="shared" si="20"/>
        <v>0</v>
      </c>
      <c r="W126" s="218">
        <f t="shared" si="29"/>
        <v>0</v>
      </c>
      <c r="X126" s="222"/>
      <c r="Y126" s="222"/>
      <c r="Z126" s="222"/>
      <c r="AA126" s="222"/>
      <c r="AB126" s="222"/>
      <c r="AC126" s="221">
        <f t="shared" si="21"/>
        <v>0</v>
      </c>
      <c r="AD126" s="222"/>
      <c r="AE126" s="222"/>
      <c r="AF126" s="222"/>
      <c r="AG126" s="222"/>
      <c r="AH126" s="222"/>
      <c r="AI126" s="222"/>
      <c r="AJ126" s="221">
        <f t="shared" si="22"/>
        <v>97.41484</v>
      </c>
      <c r="AK126" s="221">
        <f t="shared" si="23"/>
        <v>49.1936</v>
      </c>
      <c r="AL126" s="221">
        <f t="shared" si="24"/>
        <v>14.3944</v>
      </c>
      <c r="AM126" s="221">
        <f t="shared" si="25"/>
        <v>10.7958</v>
      </c>
      <c r="AN126" s="221">
        <f t="shared" si="26"/>
        <v>0.35986</v>
      </c>
      <c r="AO126" s="221">
        <f t="shared" si="27"/>
        <v>1.07958</v>
      </c>
      <c r="AP126" s="221">
        <f t="shared" si="28"/>
        <v>21.5916</v>
      </c>
      <c r="AQ126" s="222"/>
      <c r="AR126" s="220"/>
    </row>
    <row r="127" ht="25" customHeight="1" spans="1:44">
      <c r="A127" s="215">
        <v>119</v>
      </c>
      <c r="B127" s="216" t="s">
        <v>282</v>
      </c>
      <c r="C127" s="217" t="s">
        <v>207</v>
      </c>
      <c r="D127" s="217">
        <v>921005</v>
      </c>
      <c r="E127" s="216" t="s">
        <v>367</v>
      </c>
      <c r="F127" s="216" t="s">
        <v>240</v>
      </c>
      <c r="G127" s="218">
        <f t="shared" si="16"/>
        <v>495.223668571429</v>
      </c>
      <c r="H127" s="221">
        <f t="shared" si="17"/>
        <v>0</v>
      </c>
      <c r="I127" s="221">
        <f t="shared" si="18"/>
        <v>0</v>
      </c>
      <c r="J127" s="222"/>
      <c r="K127" s="222"/>
      <c r="L127" s="222"/>
      <c r="M127" s="222"/>
      <c r="N127" s="222"/>
      <c r="O127" s="221">
        <f t="shared" si="19"/>
        <v>0</v>
      </c>
      <c r="P127" s="222"/>
      <c r="Q127" s="222"/>
      <c r="R127" s="222"/>
      <c r="S127" s="222"/>
      <c r="T127" s="222"/>
      <c r="U127" s="222"/>
      <c r="V127" s="221">
        <f t="shared" si="20"/>
        <v>355.73</v>
      </c>
      <c r="W127" s="218">
        <f t="shared" si="29"/>
        <v>236.53</v>
      </c>
      <c r="X127" s="222">
        <v>162.27</v>
      </c>
      <c r="Y127" s="222"/>
      <c r="Z127" s="222">
        <v>62.38</v>
      </c>
      <c r="AA127" s="222">
        <v>10.32</v>
      </c>
      <c r="AB127" s="222">
        <v>1.56</v>
      </c>
      <c r="AC127" s="221">
        <f t="shared" si="21"/>
        <v>119.2</v>
      </c>
      <c r="AD127" s="222">
        <v>37.43</v>
      </c>
      <c r="AE127" s="222"/>
      <c r="AF127" s="222"/>
      <c r="AG127" s="222">
        <v>59.77</v>
      </c>
      <c r="AH127" s="222">
        <v>22</v>
      </c>
      <c r="AI127" s="222"/>
      <c r="AJ127" s="221">
        <f t="shared" si="22"/>
        <v>139.493668571429</v>
      </c>
      <c r="AK127" s="221">
        <f t="shared" si="23"/>
        <v>69.2562285714286</v>
      </c>
      <c r="AL127" s="221">
        <f t="shared" si="24"/>
        <v>20.9664</v>
      </c>
      <c r="AM127" s="221">
        <f t="shared" si="25"/>
        <v>15.7248</v>
      </c>
      <c r="AN127" s="221">
        <f t="shared" si="26"/>
        <v>0.52416</v>
      </c>
      <c r="AO127" s="221">
        <f t="shared" si="27"/>
        <v>1.57248</v>
      </c>
      <c r="AP127" s="221">
        <f t="shared" si="28"/>
        <v>31.4496</v>
      </c>
      <c r="AQ127" s="222"/>
      <c r="AR127" s="220"/>
    </row>
    <row r="128" ht="25" customHeight="1" spans="1:44">
      <c r="A128" s="215">
        <v>120</v>
      </c>
      <c r="B128" s="216" t="s">
        <v>282</v>
      </c>
      <c r="C128" s="217" t="s">
        <v>204</v>
      </c>
      <c r="D128" s="217">
        <v>922001</v>
      </c>
      <c r="E128" s="216" t="s">
        <v>368</v>
      </c>
      <c r="F128" s="216" t="s">
        <v>313</v>
      </c>
      <c r="G128" s="218">
        <f t="shared" si="16"/>
        <v>402.69028</v>
      </c>
      <c r="H128" s="221">
        <f t="shared" si="17"/>
        <v>312.28</v>
      </c>
      <c r="I128" s="221">
        <f t="shared" si="18"/>
        <v>265.57</v>
      </c>
      <c r="J128" s="222">
        <v>98.57</v>
      </c>
      <c r="K128" s="222">
        <v>68.24</v>
      </c>
      <c r="L128" s="222">
        <v>9.72</v>
      </c>
      <c r="M128" s="222">
        <v>0.53</v>
      </c>
      <c r="N128" s="222">
        <v>88.51</v>
      </c>
      <c r="O128" s="221">
        <f t="shared" si="19"/>
        <v>46.71</v>
      </c>
      <c r="P128" s="222">
        <v>8.21</v>
      </c>
      <c r="Q128" s="222"/>
      <c r="R128" s="222">
        <v>9.07</v>
      </c>
      <c r="S128" s="222">
        <v>15.93</v>
      </c>
      <c r="T128" s="222">
        <v>13.5</v>
      </c>
      <c r="U128" s="222"/>
      <c r="V128" s="221">
        <f t="shared" si="20"/>
        <v>0</v>
      </c>
      <c r="W128" s="218">
        <f t="shared" si="29"/>
        <v>0</v>
      </c>
      <c r="X128" s="222"/>
      <c r="Y128" s="222"/>
      <c r="Z128" s="222"/>
      <c r="AA128" s="222"/>
      <c r="AB128" s="222"/>
      <c r="AC128" s="221">
        <f t="shared" si="21"/>
        <v>0</v>
      </c>
      <c r="AD128" s="222"/>
      <c r="AE128" s="222"/>
      <c r="AF128" s="222"/>
      <c r="AG128" s="222"/>
      <c r="AH128" s="222"/>
      <c r="AI128" s="222"/>
      <c r="AJ128" s="221">
        <f t="shared" si="22"/>
        <v>90.41028</v>
      </c>
      <c r="AK128" s="221">
        <f t="shared" si="23"/>
        <v>45.7052</v>
      </c>
      <c r="AL128" s="221">
        <f t="shared" si="24"/>
        <v>13.3448</v>
      </c>
      <c r="AM128" s="221">
        <f t="shared" si="25"/>
        <v>10.0086</v>
      </c>
      <c r="AN128" s="221">
        <f t="shared" si="26"/>
        <v>0.33362</v>
      </c>
      <c r="AO128" s="221">
        <f t="shared" si="27"/>
        <v>1.00086</v>
      </c>
      <c r="AP128" s="221">
        <f t="shared" si="28"/>
        <v>20.0172</v>
      </c>
      <c r="AQ128" s="222"/>
      <c r="AR128" s="220"/>
    </row>
    <row r="129" ht="25" customHeight="1" spans="1:44">
      <c r="A129" s="215">
        <v>121</v>
      </c>
      <c r="B129" s="216" t="s">
        <v>282</v>
      </c>
      <c r="C129" s="217" t="s">
        <v>207</v>
      </c>
      <c r="D129" s="217">
        <v>922005</v>
      </c>
      <c r="E129" s="216" t="s">
        <v>369</v>
      </c>
      <c r="F129" s="216" t="s">
        <v>240</v>
      </c>
      <c r="G129" s="218">
        <f t="shared" si="16"/>
        <v>330.470594285714</v>
      </c>
      <c r="H129" s="221">
        <f t="shared" si="17"/>
        <v>0</v>
      </c>
      <c r="I129" s="221">
        <f t="shared" si="18"/>
        <v>0</v>
      </c>
      <c r="J129" s="222"/>
      <c r="K129" s="222"/>
      <c r="L129" s="222"/>
      <c r="M129" s="222"/>
      <c r="N129" s="222"/>
      <c r="O129" s="221">
        <f t="shared" si="19"/>
        <v>0</v>
      </c>
      <c r="P129" s="222"/>
      <c r="Q129" s="222"/>
      <c r="R129" s="222"/>
      <c r="S129" s="222"/>
      <c r="T129" s="222"/>
      <c r="U129" s="222"/>
      <c r="V129" s="221">
        <f t="shared" si="20"/>
        <v>238.64</v>
      </c>
      <c r="W129" s="218">
        <f t="shared" si="29"/>
        <v>158.08</v>
      </c>
      <c r="X129" s="222">
        <v>105.57</v>
      </c>
      <c r="Y129" s="222"/>
      <c r="Z129" s="222">
        <v>41.18</v>
      </c>
      <c r="AA129" s="222">
        <v>10.08</v>
      </c>
      <c r="AB129" s="222">
        <v>1.25</v>
      </c>
      <c r="AC129" s="221">
        <f t="shared" si="21"/>
        <v>80.56</v>
      </c>
      <c r="AD129" s="222">
        <v>24.71</v>
      </c>
      <c r="AE129" s="222"/>
      <c r="AF129" s="222"/>
      <c r="AG129" s="222">
        <v>40.35</v>
      </c>
      <c r="AH129" s="222">
        <v>15.5</v>
      </c>
      <c r="AI129" s="222"/>
      <c r="AJ129" s="221">
        <f t="shared" si="22"/>
        <v>91.8305942857143</v>
      </c>
      <c r="AK129" s="221">
        <f t="shared" si="23"/>
        <v>45.8793142857143</v>
      </c>
      <c r="AL129" s="221">
        <f t="shared" si="24"/>
        <v>13.7168</v>
      </c>
      <c r="AM129" s="221">
        <f t="shared" si="25"/>
        <v>10.2876</v>
      </c>
      <c r="AN129" s="221">
        <f t="shared" si="26"/>
        <v>0.34292</v>
      </c>
      <c r="AO129" s="221">
        <f t="shared" si="27"/>
        <v>1.02876</v>
      </c>
      <c r="AP129" s="221">
        <f t="shared" si="28"/>
        <v>20.5752</v>
      </c>
      <c r="AQ129" s="222"/>
      <c r="AR129" s="220"/>
    </row>
    <row r="130" ht="25" customHeight="1" spans="1:44">
      <c r="A130" s="215">
        <v>122</v>
      </c>
      <c r="B130" s="216" t="s">
        <v>282</v>
      </c>
      <c r="C130" s="217" t="s">
        <v>204</v>
      </c>
      <c r="D130" s="217">
        <v>923001</v>
      </c>
      <c r="E130" s="216" t="s">
        <v>370</v>
      </c>
      <c r="F130" s="216" t="s">
        <v>313</v>
      </c>
      <c r="G130" s="218">
        <f t="shared" si="16"/>
        <v>425.16036</v>
      </c>
      <c r="H130" s="221">
        <f t="shared" si="17"/>
        <v>330.07</v>
      </c>
      <c r="I130" s="221">
        <f t="shared" si="18"/>
        <v>281.59</v>
      </c>
      <c r="J130" s="222">
        <v>101.25</v>
      </c>
      <c r="K130" s="222">
        <v>72.82</v>
      </c>
      <c r="L130" s="222">
        <v>10.8</v>
      </c>
      <c r="M130" s="222">
        <v>0.53</v>
      </c>
      <c r="N130" s="222">
        <v>96.19</v>
      </c>
      <c r="O130" s="221">
        <f t="shared" si="19"/>
        <v>48.48</v>
      </c>
      <c r="P130" s="222">
        <v>8.44</v>
      </c>
      <c r="Q130" s="222"/>
      <c r="R130" s="222">
        <v>12.09</v>
      </c>
      <c r="S130" s="222">
        <v>12.95</v>
      </c>
      <c r="T130" s="222">
        <v>15</v>
      </c>
      <c r="U130" s="222"/>
      <c r="V130" s="221">
        <f t="shared" si="20"/>
        <v>0</v>
      </c>
      <c r="W130" s="218">
        <f t="shared" si="29"/>
        <v>0</v>
      </c>
      <c r="X130" s="222"/>
      <c r="Y130" s="222"/>
      <c r="Z130" s="222"/>
      <c r="AA130" s="222"/>
      <c r="AB130" s="222"/>
      <c r="AC130" s="221">
        <f t="shared" si="21"/>
        <v>0</v>
      </c>
      <c r="AD130" s="222"/>
      <c r="AE130" s="222"/>
      <c r="AF130" s="222"/>
      <c r="AG130" s="222"/>
      <c r="AH130" s="222"/>
      <c r="AI130" s="222"/>
      <c r="AJ130" s="221">
        <f t="shared" si="22"/>
        <v>95.09036</v>
      </c>
      <c r="AK130" s="221">
        <f t="shared" si="23"/>
        <v>48.4396</v>
      </c>
      <c r="AL130" s="221">
        <f t="shared" si="24"/>
        <v>13.9256</v>
      </c>
      <c r="AM130" s="221">
        <f t="shared" si="25"/>
        <v>10.4442</v>
      </c>
      <c r="AN130" s="221">
        <f t="shared" si="26"/>
        <v>0.34814</v>
      </c>
      <c r="AO130" s="221">
        <f t="shared" si="27"/>
        <v>1.04442</v>
      </c>
      <c r="AP130" s="221">
        <f t="shared" si="28"/>
        <v>20.8884</v>
      </c>
      <c r="AQ130" s="222"/>
      <c r="AR130" s="220"/>
    </row>
    <row r="131" ht="25" customHeight="1" spans="1:44">
      <c r="A131" s="215">
        <v>123</v>
      </c>
      <c r="B131" s="216" t="s">
        <v>282</v>
      </c>
      <c r="C131" s="217" t="s">
        <v>207</v>
      </c>
      <c r="D131" s="217">
        <v>923005</v>
      </c>
      <c r="E131" s="216" t="s">
        <v>371</v>
      </c>
      <c r="F131" s="216" t="s">
        <v>240</v>
      </c>
      <c r="G131" s="218">
        <f t="shared" si="16"/>
        <v>374.725434285714</v>
      </c>
      <c r="H131" s="221">
        <f t="shared" si="17"/>
        <v>0</v>
      </c>
      <c r="I131" s="221">
        <f t="shared" si="18"/>
        <v>0</v>
      </c>
      <c r="J131" s="222"/>
      <c r="K131" s="222"/>
      <c r="L131" s="222"/>
      <c r="M131" s="222"/>
      <c r="N131" s="222"/>
      <c r="O131" s="221">
        <f t="shared" si="19"/>
        <v>0</v>
      </c>
      <c r="P131" s="222"/>
      <c r="Q131" s="222"/>
      <c r="R131" s="222"/>
      <c r="S131" s="222"/>
      <c r="T131" s="222"/>
      <c r="U131" s="222"/>
      <c r="V131" s="221">
        <f t="shared" si="20"/>
        <v>270.34</v>
      </c>
      <c r="W131" s="218">
        <f t="shared" si="29"/>
        <v>179.65</v>
      </c>
      <c r="X131" s="222">
        <v>121.61</v>
      </c>
      <c r="Y131" s="222"/>
      <c r="Z131" s="222">
        <v>44.91</v>
      </c>
      <c r="AA131" s="222">
        <v>11.88</v>
      </c>
      <c r="AB131" s="222">
        <v>1.25</v>
      </c>
      <c r="AC131" s="221">
        <f t="shared" si="21"/>
        <v>90.69</v>
      </c>
      <c r="AD131" s="222">
        <v>27.47</v>
      </c>
      <c r="AE131" s="222"/>
      <c r="AF131" s="222"/>
      <c r="AG131" s="222">
        <v>46.72</v>
      </c>
      <c r="AH131" s="222">
        <v>16.5</v>
      </c>
      <c r="AI131" s="222"/>
      <c r="AJ131" s="221">
        <f t="shared" si="22"/>
        <v>104.385434285714</v>
      </c>
      <c r="AK131" s="221">
        <f t="shared" si="23"/>
        <v>52.3961142857143</v>
      </c>
      <c r="AL131" s="221">
        <f t="shared" si="24"/>
        <v>15.5192</v>
      </c>
      <c r="AM131" s="221">
        <f t="shared" si="25"/>
        <v>11.6394</v>
      </c>
      <c r="AN131" s="221">
        <f t="shared" si="26"/>
        <v>0.38798</v>
      </c>
      <c r="AO131" s="221">
        <f t="shared" si="27"/>
        <v>1.16394</v>
      </c>
      <c r="AP131" s="221">
        <f t="shared" si="28"/>
        <v>23.2788</v>
      </c>
      <c r="AQ131" s="222"/>
      <c r="AR131" s="220"/>
    </row>
    <row r="132" ht="25" customHeight="1" spans="1:44">
      <c r="A132" s="215">
        <v>124</v>
      </c>
      <c r="B132" s="216" t="s">
        <v>282</v>
      </c>
      <c r="C132" s="217" t="s">
        <v>204</v>
      </c>
      <c r="D132" s="217">
        <v>924001</v>
      </c>
      <c r="E132" s="216" t="s">
        <v>372</v>
      </c>
      <c r="F132" s="216" t="s">
        <v>313</v>
      </c>
      <c r="G132" s="218">
        <f t="shared" si="16"/>
        <v>326.8666944</v>
      </c>
      <c r="H132" s="221">
        <f t="shared" si="17"/>
        <v>253.334</v>
      </c>
      <c r="I132" s="221">
        <f t="shared" si="18"/>
        <v>218.6904</v>
      </c>
      <c r="J132" s="222">
        <v>78.8304</v>
      </c>
      <c r="K132" s="222">
        <v>54.7704</v>
      </c>
      <c r="L132" s="222">
        <v>7.56</v>
      </c>
      <c r="M132" s="222">
        <v>0.528</v>
      </c>
      <c r="N132" s="222">
        <v>77.0016</v>
      </c>
      <c r="O132" s="221">
        <f t="shared" si="19"/>
        <v>34.6436</v>
      </c>
      <c r="P132" s="222">
        <v>5.9452</v>
      </c>
      <c r="Q132" s="222"/>
      <c r="R132" s="222">
        <v>9.07</v>
      </c>
      <c r="S132" s="222">
        <v>9.1284</v>
      </c>
      <c r="T132" s="222">
        <v>10.5</v>
      </c>
      <c r="U132" s="222"/>
      <c r="V132" s="221">
        <f t="shared" si="20"/>
        <v>0</v>
      </c>
      <c r="W132" s="218">
        <f t="shared" si="29"/>
        <v>0</v>
      </c>
      <c r="X132" s="222"/>
      <c r="Y132" s="222"/>
      <c r="Z132" s="222"/>
      <c r="AA132" s="222"/>
      <c r="AB132" s="222"/>
      <c r="AC132" s="221">
        <f t="shared" si="21"/>
        <v>0</v>
      </c>
      <c r="AD132" s="222"/>
      <c r="AE132" s="222"/>
      <c r="AF132" s="222"/>
      <c r="AG132" s="222"/>
      <c r="AH132" s="222"/>
      <c r="AI132" s="222"/>
      <c r="AJ132" s="221">
        <f t="shared" si="22"/>
        <v>73.5326944</v>
      </c>
      <c r="AK132" s="221">
        <f t="shared" si="23"/>
        <v>37.72768</v>
      </c>
      <c r="AL132" s="221">
        <f t="shared" si="24"/>
        <v>10.688064</v>
      </c>
      <c r="AM132" s="221">
        <f t="shared" si="25"/>
        <v>8.016048</v>
      </c>
      <c r="AN132" s="221">
        <f t="shared" si="26"/>
        <v>0.2672016</v>
      </c>
      <c r="AO132" s="221">
        <f t="shared" si="27"/>
        <v>0.8016048</v>
      </c>
      <c r="AP132" s="221">
        <f t="shared" si="28"/>
        <v>16.032096</v>
      </c>
      <c r="AQ132" s="222"/>
      <c r="AR132" s="220"/>
    </row>
    <row r="133" ht="25" customHeight="1" spans="1:44">
      <c r="A133" s="215">
        <v>125</v>
      </c>
      <c r="B133" s="216" t="s">
        <v>282</v>
      </c>
      <c r="C133" s="217" t="s">
        <v>207</v>
      </c>
      <c r="D133" s="217">
        <v>924005</v>
      </c>
      <c r="E133" s="216" t="s">
        <v>373</v>
      </c>
      <c r="F133" s="216" t="s">
        <v>240</v>
      </c>
      <c r="G133" s="218">
        <f t="shared" si="16"/>
        <v>357.8383944</v>
      </c>
      <c r="H133" s="221">
        <f t="shared" si="17"/>
        <v>0</v>
      </c>
      <c r="I133" s="221">
        <f t="shared" si="18"/>
        <v>0</v>
      </c>
      <c r="J133" s="222"/>
      <c r="K133" s="222"/>
      <c r="L133" s="222"/>
      <c r="M133" s="222"/>
      <c r="N133" s="222"/>
      <c r="O133" s="221">
        <f t="shared" si="19"/>
        <v>0</v>
      </c>
      <c r="P133" s="222"/>
      <c r="Q133" s="222"/>
      <c r="R133" s="222"/>
      <c r="S133" s="222"/>
      <c r="T133" s="222"/>
      <c r="U133" s="222"/>
      <c r="V133" s="221">
        <f t="shared" si="20"/>
        <v>258.2325</v>
      </c>
      <c r="W133" s="218">
        <f t="shared" si="29"/>
        <v>169.7496</v>
      </c>
      <c r="X133" s="222">
        <v>112.1628</v>
      </c>
      <c r="Y133" s="222"/>
      <c r="Z133" s="222">
        <v>45.5388</v>
      </c>
      <c r="AA133" s="222">
        <v>10.8</v>
      </c>
      <c r="AB133" s="222">
        <v>1.248</v>
      </c>
      <c r="AC133" s="221">
        <f t="shared" si="21"/>
        <v>88.4829</v>
      </c>
      <c r="AD133" s="222">
        <v>27.3432</v>
      </c>
      <c r="AE133" s="222"/>
      <c r="AF133" s="222"/>
      <c r="AG133" s="222">
        <v>44.6397</v>
      </c>
      <c r="AH133" s="222">
        <v>16.5</v>
      </c>
      <c r="AI133" s="222"/>
      <c r="AJ133" s="221">
        <f t="shared" si="22"/>
        <v>99.6058944</v>
      </c>
      <c r="AK133" s="221">
        <f t="shared" si="23"/>
        <v>50.013888</v>
      </c>
      <c r="AL133" s="221">
        <f t="shared" si="24"/>
        <v>14.803584</v>
      </c>
      <c r="AM133" s="221">
        <f t="shared" si="25"/>
        <v>11.102688</v>
      </c>
      <c r="AN133" s="221">
        <f t="shared" si="26"/>
        <v>0.3700896</v>
      </c>
      <c r="AO133" s="221">
        <f t="shared" si="27"/>
        <v>1.1102688</v>
      </c>
      <c r="AP133" s="221">
        <f t="shared" si="28"/>
        <v>22.205376</v>
      </c>
      <c r="AQ133" s="222"/>
      <c r="AR133" s="220"/>
    </row>
    <row r="134" ht="25" customHeight="1" spans="1:44">
      <c r="A134" s="215">
        <v>126</v>
      </c>
      <c r="B134" s="216" t="s">
        <v>282</v>
      </c>
      <c r="C134" s="217" t="s">
        <v>204</v>
      </c>
      <c r="D134" s="217">
        <v>925001</v>
      </c>
      <c r="E134" s="216" t="s">
        <v>374</v>
      </c>
      <c r="F134" s="216" t="s">
        <v>313</v>
      </c>
      <c r="G134" s="218">
        <f t="shared" si="16"/>
        <v>344.7245792</v>
      </c>
      <c r="H134" s="221">
        <f t="shared" si="17"/>
        <v>267.7229</v>
      </c>
      <c r="I134" s="221">
        <f t="shared" si="18"/>
        <v>227.3203</v>
      </c>
      <c r="J134" s="222">
        <v>81.9912</v>
      </c>
      <c r="K134" s="222">
        <v>59.2632</v>
      </c>
      <c r="L134" s="222">
        <v>8.28</v>
      </c>
      <c r="M134" s="222">
        <v>0.528</v>
      </c>
      <c r="N134" s="222">
        <v>77.2579</v>
      </c>
      <c r="O134" s="221">
        <f t="shared" si="19"/>
        <v>40.4026</v>
      </c>
      <c r="P134" s="222">
        <v>6.8326</v>
      </c>
      <c r="Q134" s="222"/>
      <c r="R134" s="222">
        <v>9.07</v>
      </c>
      <c r="S134" s="222">
        <v>12.5</v>
      </c>
      <c r="T134" s="222">
        <v>12</v>
      </c>
      <c r="U134" s="222"/>
      <c r="V134" s="221">
        <f t="shared" si="20"/>
        <v>0</v>
      </c>
      <c r="W134" s="218">
        <f t="shared" si="29"/>
        <v>0</v>
      </c>
      <c r="X134" s="222"/>
      <c r="Y134" s="222"/>
      <c r="Z134" s="222"/>
      <c r="AA134" s="222"/>
      <c r="AB134" s="222"/>
      <c r="AC134" s="221">
        <f t="shared" si="21"/>
        <v>0</v>
      </c>
      <c r="AD134" s="222"/>
      <c r="AE134" s="222"/>
      <c r="AF134" s="222"/>
      <c r="AG134" s="222"/>
      <c r="AH134" s="222"/>
      <c r="AI134" s="222"/>
      <c r="AJ134" s="221">
        <f t="shared" si="22"/>
        <v>77.0016792</v>
      </c>
      <c r="AK134" s="221">
        <f t="shared" si="23"/>
        <v>39.1455</v>
      </c>
      <c r="AL134" s="221">
        <f t="shared" si="24"/>
        <v>11.300352</v>
      </c>
      <c r="AM134" s="221">
        <f t="shared" si="25"/>
        <v>8.475264</v>
      </c>
      <c r="AN134" s="221">
        <f t="shared" si="26"/>
        <v>0.2825088</v>
      </c>
      <c r="AO134" s="221">
        <f t="shared" si="27"/>
        <v>0.8475264</v>
      </c>
      <c r="AP134" s="221">
        <f t="shared" si="28"/>
        <v>16.950528</v>
      </c>
      <c r="AQ134" s="222"/>
      <c r="AR134" s="220"/>
    </row>
    <row r="135" ht="25" customHeight="1" spans="1:44">
      <c r="A135" s="215">
        <v>127</v>
      </c>
      <c r="B135" s="216" t="s">
        <v>282</v>
      </c>
      <c r="C135" s="217" t="s">
        <v>207</v>
      </c>
      <c r="D135" s="217">
        <v>925005</v>
      </c>
      <c r="E135" s="216" t="s">
        <v>375</v>
      </c>
      <c r="F135" s="216" t="s">
        <v>240</v>
      </c>
      <c r="G135" s="218">
        <f t="shared" si="16"/>
        <v>346.018405714286</v>
      </c>
      <c r="H135" s="221">
        <f t="shared" si="17"/>
        <v>0</v>
      </c>
      <c r="I135" s="221">
        <f t="shared" si="18"/>
        <v>0</v>
      </c>
      <c r="J135" s="222"/>
      <c r="K135" s="222"/>
      <c r="L135" s="222"/>
      <c r="M135" s="222"/>
      <c r="N135" s="222"/>
      <c r="O135" s="221">
        <f t="shared" si="19"/>
        <v>0</v>
      </c>
      <c r="P135" s="222"/>
      <c r="Q135" s="222"/>
      <c r="R135" s="222"/>
      <c r="S135" s="222"/>
      <c r="T135" s="222"/>
      <c r="U135" s="222"/>
      <c r="V135" s="221">
        <f t="shared" si="20"/>
        <v>249.55</v>
      </c>
      <c r="W135" s="218">
        <f t="shared" si="29"/>
        <v>167.62</v>
      </c>
      <c r="X135" s="222">
        <v>112.43</v>
      </c>
      <c r="Y135" s="222"/>
      <c r="Z135" s="222">
        <v>43.19</v>
      </c>
      <c r="AA135" s="222">
        <v>10.44</v>
      </c>
      <c r="AB135" s="222">
        <v>1.56</v>
      </c>
      <c r="AC135" s="221">
        <f t="shared" si="21"/>
        <v>81.93</v>
      </c>
      <c r="AD135" s="222">
        <v>25.17</v>
      </c>
      <c r="AE135" s="222"/>
      <c r="AF135" s="222"/>
      <c r="AG135" s="222">
        <v>41.76</v>
      </c>
      <c r="AH135" s="222">
        <v>15</v>
      </c>
      <c r="AI135" s="222"/>
      <c r="AJ135" s="221">
        <f t="shared" si="22"/>
        <v>96.4684057142857</v>
      </c>
      <c r="AK135" s="221">
        <f t="shared" si="23"/>
        <v>48.0166857142857</v>
      </c>
      <c r="AL135" s="221">
        <f t="shared" si="24"/>
        <v>14.4632</v>
      </c>
      <c r="AM135" s="221">
        <f t="shared" si="25"/>
        <v>10.8474</v>
      </c>
      <c r="AN135" s="221">
        <f t="shared" si="26"/>
        <v>0.36158</v>
      </c>
      <c r="AO135" s="221">
        <f t="shared" si="27"/>
        <v>1.08474</v>
      </c>
      <c r="AP135" s="221">
        <f t="shared" si="28"/>
        <v>21.6948</v>
      </c>
      <c r="AQ135" s="222"/>
      <c r="AR135" s="220"/>
    </row>
    <row r="136" ht="25" customHeight="1" spans="1:44">
      <c r="A136" s="215">
        <v>128</v>
      </c>
      <c r="B136" s="216" t="s">
        <v>282</v>
      </c>
      <c r="C136" s="217" t="s">
        <v>204</v>
      </c>
      <c r="D136" s="217">
        <v>926001</v>
      </c>
      <c r="E136" s="216" t="s">
        <v>376</v>
      </c>
      <c r="F136" s="216" t="s">
        <v>313</v>
      </c>
      <c r="G136" s="218">
        <f t="shared" si="16"/>
        <v>291.59192</v>
      </c>
      <c r="H136" s="221">
        <f t="shared" si="17"/>
        <v>227.96</v>
      </c>
      <c r="I136" s="221">
        <f t="shared" si="18"/>
        <v>188.6</v>
      </c>
      <c r="J136" s="222">
        <v>68.83</v>
      </c>
      <c r="K136" s="222">
        <v>48.31</v>
      </c>
      <c r="L136" s="222">
        <v>8.16</v>
      </c>
      <c r="M136" s="222">
        <v>0.26</v>
      </c>
      <c r="N136" s="222">
        <v>63.04</v>
      </c>
      <c r="O136" s="221">
        <f t="shared" si="19"/>
        <v>39.36</v>
      </c>
      <c r="P136" s="222">
        <v>5.55</v>
      </c>
      <c r="Q136" s="222"/>
      <c r="R136" s="222">
        <v>15.11</v>
      </c>
      <c r="S136" s="222">
        <v>9.2</v>
      </c>
      <c r="T136" s="222">
        <v>9.5</v>
      </c>
      <c r="U136" s="222"/>
      <c r="V136" s="221">
        <f t="shared" si="20"/>
        <v>0</v>
      </c>
      <c r="W136" s="218">
        <f t="shared" si="29"/>
        <v>0</v>
      </c>
      <c r="X136" s="222"/>
      <c r="Y136" s="222"/>
      <c r="Z136" s="222"/>
      <c r="AA136" s="222"/>
      <c r="AB136" s="222"/>
      <c r="AC136" s="221">
        <f t="shared" si="21"/>
        <v>0</v>
      </c>
      <c r="AD136" s="222"/>
      <c r="AE136" s="222"/>
      <c r="AF136" s="222"/>
      <c r="AG136" s="222"/>
      <c r="AH136" s="222"/>
      <c r="AI136" s="222"/>
      <c r="AJ136" s="221">
        <f t="shared" si="22"/>
        <v>63.63192</v>
      </c>
      <c r="AK136" s="221">
        <f t="shared" si="23"/>
        <v>32.2384</v>
      </c>
      <c r="AL136" s="221">
        <f t="shared" si="24"/>
        <v>9.3712</v>
      </c>
      <c r="AM136" s="221">
        <f t="shared" si="25"/>
        <v>7.0284</v>
      </c>
      <c r="AN136" s="221">
        <f t="shared" si="26"/>
        <v>0.23428</v>
      </c>
      <c r="AO136" s="221">
        <f t="shared" si="27"/>
        <v>0.70284</v>
      </c>
      <c r="AP136" s="221">
        <f t="shared" si="28"/>
        <v>14.0568</v>
      </c>
      <c r="AQ136" s="222"/>
      <c r="AR136" s="220"/>
    </row>
    <row r="137" ht="25" customHeight="1" spans="1:44">
      <c r="A137" s="215">
        <v>129</v>
      </c>
      <c r="B137" s="216" t="s">
        <v>282</v>
      </c>
      <c r="C137" s="217" t="s">
        <v>207</v>
      </c>
      <c r="D137" s="217">
        <v>926005</v>
      </c>
      <c r="E137" s="216" t="s">
        <v>377</v>
      </c>
      <c r="F137" s="216" t="s">
        <v>240</v>
      </c>
      <c r="G137" s="218">
        <f>H137+V137+AJ137</f>
        <v>289.37152</v>
      </c>
      <c r="H137" s="221">
        <f>I137+O137</f>
        <v>0</v>
      </c>
      <c r="I137" s="221">
        <f>SUM(J137:N137)</f>
        <v>0</v>
      </c>
      <c r="J137" s="222"/>
      <c r="K137" s="222"/>
      <c r="L137" s="222"/>
      <c r="M137" s="222"/>
      <c r="N137" s="222"/>
      <c r="O137" s="221">
        <f>SUM(P137:U137)</f>
        <v>0</v>
      </c>
      <c r="P137" s="222"/>
      <c r="Q137" s="222"/>
      <c r="R137" s="222"/>
      <c r="S137" s="222"/>
      <c r="T137" s="222"/>
      <c r="U137" s="222"/>
      <c r="V137" s="221">
        <f>W137+AC137</f>
        <v>209.82</v>
      </c>
      <c r="W137" s="218">
        <f t="shared" si="29"/>
        <v>137.68</v>
      </c>
      <c r="X137" s="222">
        <v>87.91</v>
      </c>
      <c r="Y137" s="222"/>
      <c r="Z137" s="222">
        <v>36.83</v>
      </c>
      <c r="AA137" s="222">
        <v>12</v>
      </c>
      <c r="AB137" s="222">
        <v>0.94</v>
      </c>
      <c r="AC137" s="221">
        <f>SUM(AD137:AI137)</f>
        <v>72.14</v>
      </c>
      <c r="AD137" s="222">
        <v>22.1</v>
      </c>
      <c r="AE137" s="222"/>
      <c r="AF137" s="222"/>
      <c r="AG137" s="222">
        <v>36.54</v>
      </c>
      <c r="AH137" s="222">
        <v>13.5</v>
      </c>
      <c r="AI137" s="222"/>
      <c r="AJ137" s="221">
        <f>SUM(AK137:AQ137)</f>
        <v>79.55152</v>
      </c>
      <c r="AK137" s="221">
        <f>SUM(J137,K137,P137,N137/0.8,X137,Y137,Z137,AG137/0.35,AD137)*0.16</f>
        <v>40.1984</v>
      </c>
      <c r="AL137" s="221">
        <f>SUM(J137,K137,X137,Y137,Z137,AD137)*0.08</f>
        <v>11.7472</v>
      </c>
      <c r="AM137" s="221">
        <f>SUM(J137,K137,X137,Y137,Z137,AD137)*0.06</f>
        <v>8.8104</v>
      </c>
      <c r="AN137" s="221">
        <f>SUM(J137,K137,X137,Y137,Z137,AD137)*0.002</f>
        <v>0.29368</v>
      </c>
      <c r="AO137" s="221">
        <f>SUM(J137,K137,X137,Y137,Z137,AD137)*0.006</f>
        <v>0.88104</v>
      </c>
      <c r="AP137" s="221">
        <f>SUM(J137,K137,X137,Y137,Z137,AD137)*0.12</f>
        <v>17.6208</v>
      </c>
      <c r="AQ137" s="222"/>
      <c r="AR137" s="220"/>
    </row>
    <row r="138" ht="25" customHeight="1" spans="1:44">
      <c r="A138" s="215">
        <v>130</v>
      </c>
      <c r="B138" s="216" t="s">
        <v>282</v>
      </c>
      <c r="C138" s="217" t="s">
        <v>204</v>
      </c>
      <c r="D138" s="217">
        <v>927001</v>
      </c>
      <c r="E138" s="216" t="s">
        <v>378</v>
      </c>
      <c r="F138" s="216" t="s">
        <v>313</v>
      </c>
      <c r="G138" s="218">
        <f>H138+V138+AJ138</f>
        <v>227.86472</v>
      </c>
      <c r="H138" s="221">
        <f>I138+O138</f>
        <v>179.3</v>
      </c>
      <c r="I138" s="221">
        <f>SUM(J138:N138)</f>
        <v>145.64</v>
      </c>
      <c r="J138" s="222">
        <v>50.72</v>
      </c>
      <c r="K138" s="222">
        <v>37.92</v>
      </c>
      <c r="L138" s="222">
        <v>6.72</v>
      </c>
      <c r="M138" s="222">
        <v>0.53</v>
      </c>
      <c r="N138" s="222">
        <v>49.75</v>
      </c>
      <c r="O138" s="221">
        <f>SUM(P138:U138)</f>
        <v>33.66</v>
      </c>
      <c r="P138" s="222">
        <v>4.23</v>
      </c>
      <c r="Q138" s="222"/>
      <c r="R138" s="222">
        <v>15.11</v>
      </c>
      <c r="S138" s="222">
        <v>6.82</v>
      </c>
      <c r="T138" s="222">
        <v>7.5</v>
      </c>
      <c r="U138" s="222"/>
      <c r="V138" s="221">
        <f>W138+AC138</f>
        <v>0</v>
      </c>
      <c r="W138" s="218">
        <f t="shared" si="29"/>
        <v>0</v>
      </c>
      <c r="X138" s="222"/>
      <c r="Y138" s="222"/>
      <c r="Z138" s="222"/>
      <c r="AA138" s="222"/>
      <c r="AB138" s="222"/>
      <c r="AC138" s="221">
        <f>SUM(AD138:AI138)</f>
        <v>0</v>
      </c>
      <c r="AD138" s="222"/>
      <c r="AE138" s="222"/>
      <c r="AF138" s="222"/>
      <c r="AG138" s="222"/>
      <c r="AH138" s="222"/>
      <c r="AI138" s="222"/>
      <c r="AJ138" s="221">
        <f>SUM(AK138:AQ138)</f>
        <v>48.56472</v>
      </c>
      <c r="AK138" s="221">
        <f>SUM(J138,K138,P138,N138/0.8,X138,Y138,Z138,AG138/0.35,AD138)*0.16</f>
        <v>24.8092</v>
      </c>
      <c r="AL138" s="221">
        <f>SUM(J138,K138,X138,Y138,Z138,AD138)*0.08</f>
        <v>7.0912</v>
      </c>
      <c r="AM138" s="221">
        <f>SUM(J138,K138,X138,Y138,Z138,AD138)*0.06</f>
        <v>5.3184</v>
      </c>
      <c r="AN138" s="221">
        <f>SUM(J138,K138,X138,Y138,Z138,AD138)*0.002</f>
        <v>0.17728</v>
      </c>
      <c r="AO138" s="221">
        <f>SUM(J138,K138,X138,Y138,Z138,AD138)*0.006</f>
        <v>0.53184</v>
      </c>
      <c r="AP138" s="221">
        <f>SUM(J138,K138,X138,Y138,Z138,AD138)*0.12</f>
        <v>10.6368</v>
      </c>
      <c r="AQ138" s="222"/>
      <c r="AR138" s="220"/>
    </row>
    <row r="139" ht="25" customHeight="1" spans="1:44">
      <c r="A139" s="215">
        <v>131</v>
      </c>
      <c r="B139" s="216" t="s">
        <v>282</v>
      </c>
      <c r="C139" s="217" t="s">
        <v>207</v>
      </c>
      <c r="D139" s="217">
        <v>927005</v>
      </c>
      <c r="E139" s="216" t="s">
        <v>379</v>
      </c>
      <c r="F139" s="216" t="s">
        <v>240</v>
      </c>
      <c r="G139" s="218">
        <f>H139+V139+AJ139</f>
        <v>247.65936</v>
      </c>
      <c r="H139" s="221">
        <f>I139+O139</f>
        <v>0</v>
      </c>
      <c r="I139" s="221">
        <f>SUM(J139:N139)</f>
        <v>0</v>
      </c>
      <c r="J139" s="222"/>
      <c r="K139" s="222"/>
      <c r="L139" s="222"/>
      <c r="M139" s="222"/>
      <c r="N139" s="222"/>
      <c r="O139" s="221">
        <f>SUM(P139:U139)</f>
        <v>0</v>
      </c>
      <c r="P139" s="222"/>
      <c r="Q139" s="222"/>
      <c r="R139" s="222"/>
      <c r="S139" s="222"/>
      <c r="T139" s="222"/>
      <c r="U139" s="222"/>
      <c r="V139" s="221">
        <f>W139+AC139</f>
        <v>180.19</v>
      </c>
      <c r="W139" s="218">
        <f t="shared" ref="W139:W202" si="30">SUM(X139:AB139)</f>
        <v>116.99</v>
      </c>
      <c r="X139" s="222">
        <v>72.03</v>
      </c>
      <c r="Y139" s="222"/>
      <c r="Z139" s="222">
        <v>32.24</v>
      </c>
      <c r="AA139" s="222">
        <v>11.52</v>
      </c>
      <c r="AB139" s="222">
        <v>1.2</v>
      </c>
      <c r="AC139" s="221">
        <f>SUM(AD139:AI139)</f>
        <v>63.2</v>
      </c>
      <c r="AD139" s="222">
        <v>19.35</v>
      </c>
      <c r="AE139" s="222"/>
      <c r="AF139" s="222"/>
      <c r="AG139" s="222">
        <v>31.85</v>
      </c>
      <c r="AH139" s="222">
        <v>12</v>
      </c>
      <c r="AI139" s="222"/>
      <c r="AJ139" s="221">
        <f>SUM(AK139:AQ139)</f>
        <v>67.46936</v>
      </c>
      <c r="AK139" s="221">
        <f>SUM(J139,K139,P139,N139/0.8,X139,Y139,Z139,AG139/0.35,AD139)*0.16</f>
        <v>34.3392</v>
      </c>
      <c r="AL139" s="221">
        <f>SUM(J139,K139,X139,Y139,Z139,AD139)*0.08</f>
        <v>9.8896</v>
      </c>
      <c r="AM139" s="221">
        <f>SUM(J139,K139,X139,Y139,Z139,AD139)*0.06</f>
        <v>7.4172</v>
      </c>
      <c r="AN139" s="221">
        <f>SUM(J139,K139,X139,Y139,Z139,AD139)*0.002</f>
        <v>0.24724</v>
      </c>
      <c r="AO139" s="221">
        <f>SUM(J139,K139,X139,Y139,Z139,AD139)*0.006</f>
        <v>0.74172</v>
      </c>
      <c r="AP139" s="221">
        <f>SUM(J139,K139,X139,Y139,Z139,AD139)*0.12</f>
        <v>14.8344</v>
      </c>
      <c r="AQ139" s="222"/>
      <c r="AR139" s="220"/>
    </row>
    <row r="140" ht="25" customHeight="1" spans="1:44">
      <c r="A140" s="215">
        <v>132</v>
      </c>
      <c r="B140" s="211"/>
      <c r="C140" s="211"/>
      <c r="D140" s="212" t="s">
        <v>380</v>
      </c>
      <c r="E140" s="229"/>
      <c r="F140" s="211"/>
      <c r="G140" s="230">
        <f>SUM(G9:G139)</f>
        <v>25956.8534288343</v>
      </c>
      <c r="H140" s="230">
        <f t="shared" ref="H140:AR140" si="31">SUM(H9:H139)</f>
        <v>10933.799642</v>
      </c>
      <c r="I140" s="230">
        <f t="shared" si="31"/>
        <v>8942.21338</v>
      </c>
      <c r="J140" s="230">
        <f t="shared" si="31"/>
        <v>3517.5256</v>
      </c>
      <c r="K140" s="230">
        <f t="shared" si="31"/>
        <v>2345.1444</v>
      </c>
      <c r="L140" s="230">
        <f t="shared" si="31"/>
        <v>124.8</v>
      </c>
      <c r="M140" s="230">
        <f t="shared" si="31"/>
        <v>23.23</v>
      </c>
      <c r="N140" s="230">
        <f t="shared" si="31"/>
        <v>2931.51338</v>
      </c>
      <c r="O140" s="230">
        <f t="shared" si="31"/>
        <v>1991.586262</v>
      </c>
      <c r="P140" s="230">
        <f t="shared" si="31"/>
        <v>293.43345</v>
      </c>
      <c r="Q140" s="230">
        <f t="shared" si="31"/>
        <v>0</v>
      </c>
      <c r="R140" s="230">
        <f t="shared" si="31"/>
        <v>733.689212</v>
      </c>
      <c r="S140" s="230">
        <f t="shared" si="31"/>
        <v>453.1536</v>
      </c>
      <c r="T140" s="230">
        <f t="shared" si="31"/>
        <v>430.59</v>
      </c>
      <c r="U140" s="230">
        <f t="shared" si="31"/>
        <v>80.72</v>
      </c>
      <c r="V140" s="230">
        <f t="shared" si="31"/>
        <v>8728.935944</v>
      </c>
      <c r="W140" s="230">
        <f t="shared" si="31"/>
        <v>5262.6716</v>
      </c>
      <c r="X140" s="230">
        <f t="shared" si="31"/>
        <v>3679.8412</v>
      </c>
      <c r="Y140" s="230">
        <f t="shared" si="31"/>
        <v>2.8968</v>
      </c>
      <c r="Z140" s="230">
        <f t="shared" si="31"/>
        <v>1385.7756</v>
      </c>
      <c r="AA140" s="230">
        <f t="shared" si="31"/>
        <v>170.4</v>
      </c>
      <c r="AB140" s="230">
        <f t="shared" si="31"/>
        <v>23.758</v>
      </c>
      <c r="AC140" s="230">
        <f t="shared" si="31"/>
        <v>3466.264344</v>
      </c>
      <c r="AD140" s="230">
        <f t="shared" si="31"/>
        <v>831.18644</v>
      </c>
      <c r="AE140" s="230">
        <f t="shared" si="31"/>
        <v>249</v>
      </c>
      <c r="AF140" s="230">
        <f t="shared" si="31"/>
        <v>519.682884</v>
      </c>
      <c r="AG140" s="230">
        <f t="shared" si="31"/>
        <v>1370.62502</v>
      </c>
      <c r="AH140" s="230">
        <f t="shared" si="31"/>
        <v>488.5</v>
      </c>
      <c r="AI140" s="230">
        <f t="shared" si="31"/>
        <v>7.27</v>
      </c>
      <c r="AJ140" s="230">
        <f t="shared" si="31"/>
        <v>6294.11784283428</v>
      </c>
      <c r="AK140" s="230">
        <f t="shared" si="31"/>
        <v>3141.80267211429</v>
      </c>
      <c r="AL140" s="230">
        <f t="shared" si="31"/>
        <v>940.9896032</v>
      </c>
      <c r="AM140" s="230">
        <f t="shared" si="31"/>
        <v>705.7422024</v>
      </c>
      <c r="AN140" s="230">
        <f t="shared" si="31"/>
        <v>23.52474008</v>
      </c>
      <c r="AO140" s="230">
        <f t="shared" si="31"/>
        <v>70.57422024</v>
      </c>
      <c r="AP140" s="230">
        <f t="shared" si="31"/>
        <v>1411.4844048</v>
      </c>
      <c r="AQ140" s="230">
        <f t="shared" si="31"/>
        <v>0</v>
      </c>
      <c r="AR140" s="220"/>
    </row>
    <row r="141" s="170" customFormat="1" ht="30" customHeight="1" spans="1:44">
      <c r="A141" s="215">
        <v>133</v>
      </c>
      <c r="B141" s="216" t="s">
        <v>203</v>
      </c>
      <c r="C141" s="217" t="s">
        <v>204</v>
      </c>
      <c r="D141" s="217">
        <v>312001</v>
      </c>
      <c r="E141" s="216" t="s">
        <v>381</v>
      </c>
      <c r="F141" s="216" t="s">
        <v>382</v>
      </c>
      <c r="G141" s="218">
        <f t="shared" ref="G141:G148" si="32">H141+V141+AJ141</f>
        <v>6478.59792</v>
      </c>
      <c r="H141" s="221">
        <f t="shared" ref="H141:H148" si="33">I141+O141</f>
        <v>5110.48</v>
      </c>
      <c r="I141" s="221">
        <f t="shared" ref="I141:I148" si="34">SUM(J141:N141)</f>
        <v>3696.36</v>
      </c>
      <c r="J141" s="222">
        <v>1204.8</v>
      </c>
      <c r="K141" s="222">
        <v>1482.84</v>
      </c>
      <c r="L141" s="222"/>
      <c r="M141" s="222"/>
      <c r="N141" s="222">
        <v>1008.72</v>
      </c>
      <c r="O141" s="221">
        <f t="shared" ref="O141:O148" si="35">SUM(P141:U141)</f>
        <v>1414.12</v>
      </c>
      <c r="P141" s="222">
        <v>100.4</v>
      </c>
      <c r="Q141" s="222">
        <v>231.74</v>
      </c>
      <c r="R141" s="222">
        <v>771.84</v>
      </c>
      <c r="S141" s="222">
        <v>174.14</v>
      </c>
      <c r="T141" s="222">
        <v>136</v>
      </c>
      <c r="U141" s="222"/>
      <c r="V141" s="221">
        <f t="shared" ref="V141:V148" si="36">W141+AC141</f>
        <v>0</v>
      </c>
      <c r="W141" s="218">
        <f t="shared" si="30"/>
        <v>0</v>
      </c>
      <c r="X141" s="222"/>
      <c r="Y141" s="222"/>
      <c r="Z141" s="222"/>
      <c r="AA141" s="222"/>
      <c r="AB141" s="222"/>
      <c r="AC141" s="221">
        <f t="shared" ref="AC141:AC148" si="37">SUM(AD141:AI141)</f>
        <v>0</v>
      </c>
      <c r="AD141" s="222"/>
      <c r="AE141" s="222"/>
      <c r="AF141" s="222"/>
      <c r="AG141" s="222"/>
      <c r="AH141" s="222"/>
      <c r="AI141" s="222"/>
      <c r="AJ141" s="221">
        <f t="shared" ref="AJ141:AJ148" si="38">SUM(AK141:AQ141)</f>
        <v>1368.11792</v>
      </c>
      <c r="AK141" s="221">
        <f t="shared" ref="AK141:AK148" si="39">SUM(J141,K141,P141,N141/0.8,X141,Y141,Z141,AG141/0.35,AD141)*0.16</f>
        <v>647.8304</v>
      </c>
      <c r="AL141" s="221">
        <f t="shared" ref="AL141:AL148" si="40">SUM(J141,K141,X141,Y141,Z141,AD141)*0.08</f>
        <v>215.0112</v>
      </c>
      <c r="AM141" s="221">
        <f t="shared" ref="AM141:AM148" si="41">SUM(J141,K141,X141,Y141,Z141,AD141)*0.06</f>
        <v>161.2584</v>
      </c>
      <c r="AN141" s="221">
        <f t="shared" ref="AN141:AN148" si="42">SUM(J141,K141,X141,Y141,Z141,AD141)*0.002</f>
        <v>5.37528</v>
      </c>
      <c r="AO141" s="221">
        <f t="shared" ref="AO141:AO148" si="43">SUM(J141,K141,X141,Y141,Z141,AD141)*0.006</f>
        <v>16.12584</v>
      </c>
      <c r="AP141" s="221">
        <f t="shared" ref="AP141:AP148" si="44">SUM(J141,K141,X141,Y141,Z141,AD141)*0.12</f>
        <v>322.5168</v>
      </c>
      <c r="AQ141" s="222"/>
      <c r="AR141" s="224"/>
    </row>
    <row r="142" ht="25" customHeight="1" spans="1:44">
      <c r="A142" s="215">
        <v>134</v>
      </c>
      <c r="B142" s="216" t="s">
        <v>203</v>
      </c>
      <c r="C142" s="217" t="s">
        <v>204</v>
      </c>
      <c r="D142" s="217">
        <v>312003</v>
      </c>
      <c r="E142" s="216" t="s">
        <v>383</v>
      </c>
      <c r="F142" s="216" t="s">
        <v>382</v>
      </c>
      <c r="G142" s="218">
        <f t="shared" si="32"/>
        <v>809.87924</v>
      </c>
      <c r="H142" s="221">
        <f t="shared" si="33"/>
        <v>706.67</v>
      </c>
      <c r="I142" s="221">
        <f t="shared" si="34"/>
        <v>304.25</v>
      </c>
      <c r="J142" s="222">
        <v>132.52</v>
      </c>
      <c r="K142" s="222">
        <v>66.51</v>
      </c>
      <c r="L142" s="222">
        <v>0.96</v>
      </c>
      <c r="M142" s="222">
        <v>22.97</v>
      </c>
      <c r="N142" s="222">
        <v>81.29</v>
      </c>
      <c r="O142" s="221">
        <f t="shared" si="35"/>
        <v>402.42</v>
      </c>
      <c r="P142" s="222">
        <v>11.04</v>
      </c>
      <c r="Q142" s="222">
        <v>17.89</v>
      </c>
      <c r="R142" s="222">
        <v>347.66</v>
      </c>
      <c r="S142" s="222">
        <v>11.73</v>
      </c>
      <c r="T142" s="222">
        <v>10.5</v>
      </c>
      <c r="U142" s="222">
        <v>3.6</v>
      </c>
      <c r="V142" s="221">
        <f t="shared" si="36"/>
        <v>0</v>
      </c>
      <c r="W142" s="218">
        <f t="shared" si="30"/>
        <v>0</v>
      </c>
      <c r="X142" s="222"/>
      <c r="Y142" s="222"/>
      <c r="Z142" s="222"/>
      <c r="AA142" s="222"/>
      <c r="AB142" s="222"/>
      <c r="AC142" s="221">
        <f t="shared" si="37"/>
        <v>0</v>
      </c>
      <c r="AD142" s="222"/>
      <c r="AE142" s="222"/>
      <c r="AF142" s="222"/>
      <c r="AG142" s="222"/>
      <c r="AH142" s="222"/>
      <c r="AI142" s="222"/>
      <c r="AJ142" s="221">
        <f t="shared" si="38"/>
        <v>103.20924</v>
      </c>
      <c r="AK142" s="221">
        <f t="shared" si="39"/>
        <v>49.8692</v>
      </c>
      <c r="AL142" s="221">
        <f t="shared" si="40"/>
        <v>15.9224</v>
      </c>
      <c r="AM142" s="221">
        <f t="shared" si="41"/>
        <v>11.9418</v>
      </c>
      <c r="AN142" s="221">
        <f t="shared" si="42"/>
        <v>0.39806</v>
      </c>
      <c r="AO142" s="221">
        <f t="shared" si="43"/>
        <v>1.19418</v>
      </c>
      <c r="AP142" s="221">
        <f t="shared" si="44"/>
        <v>23.8836</v>
      </c>
      <c r="AQ142" s="222"/>
      <c r="AR142" s="228" t="s">
        <v>384</v>
      </c>
    </row>
    <row r="143" ht="25" customHeight="1" spans="1:44">
      <c r="A143" s="215">
        <v>135</v>
      </c>
      <c r="B143" s="216" t="s">
        <v>203</v>
      </c>
      <c r="C143" s="217" t="s">
        <v>204</v>
      </c>
      <c r="D143" s="217">
        <v>312004</v>
      </c>
      <c r="E143" s="216" t="s">
        <v>385</v>
      </c>
      <c r="F143" s="216" t="s">
        <v>382</v>
      </c>
      <c r="G143" s="218">
        <f t="shared" si="32"/>
        <v>61</v>
      </c>
      <c r="H143" s="221">
        <f t="shared" si="33"/>
        <v>61</v>
      </c>
      <c r="I143" s="221">
        <f t="shared" si="34"/>
        <v>0</v>
      </c>
      <c r="J143" s="222"/>
      <c r="K143" s="222"/>
      <c r="L143" s="222"/>
      <c r="M143" s="222"/>
      <c r="N143" s="222"/>
      <c r="O143" s="221">
        <f t="shared" si="35"/>
        <v>61</v>
      </c>
      <c r="P143" s="222"/>
      <c r="Q143" s="222"/>
      <c r="R143" s="226">
        <v>61</v>
      </c>
      <c r="S143" s="222"/>
      <c r="T143" s="222"/>
      <c r="U143" s="222"/>
      <c r="V143" s="221">
        <f t="shared" si="36"/>
        <v>0</v>
      </c>
      <c r="W143" s="218">
        <f t="shared" si="30"/>
        <v>0</v>
      </c>
      <c r="X143" s="222"/>
      <c r="Y143" s="222"/>
      <c r="Z143" s="222"/>
      <c r="AA143" s="222"/>
      <c r="AB143" s="222"/>
      <c r="AC143" s="221">
        <f t="shared" si="37"/>
        <v>0</v>
      </c>
      <c r="AD143" s="222"/>
      <c r="AE143" s="222"/>
      <c r="AF143" s="222"/>
      <c r="AG143" s="222"/>
      <c r="AH143" s="222"/>
      <c r="AI143" s="222"/>
      <c r="AJ143" s="221">
        <f t="shared" si="38"/>
        <v>0</v>
      </c>
      <c r="AK143" s="221">
        <f t="shared" si="39"/>
        <v>0</v>
      </c>
      <c r="AL143" s="221">
        <f t="shared" si="40"/>
        <v>0</v>
      </c>
      <c r="AM143" s="221">
        <f t="shared" si="41"/>
        <v>0</v>
      </c>
      <c r="AN143" s="221">
        <f t="shared" si="42"/>
        <v>0</v>
      </c>
      <c r="AO143" s="221">
        <f t="shared" si="43"/>
        <v>0</v>
      </c>
      <c r="AP143" s="221">
        <f t="shared" si="44"/>
        <v>0</v>
      </c>
      <c r="AQ143" s="222"/>
      <c r="AR143" s="224"/>
    </row>
    <row r="144" ht="25" customHeight="1" spans="1:44">
      <c r="A144" s="215">
        <v>136</v>
      </c>
      <c r="B144" s="216" t="s">
        <v>203</v>
      </c>
      <c r="C144" s="217" t="s">
        <v>204</v>
      </c>
      <c r="D144" s="217">
        <v>315001</v>
      </c>
      <c r="E144" s="216" t="s">
        <v>386</v>
      </c>
      <c r="F144" s="216" t="s">
        <v>387</v>
      </c>
      <c r="G144" s="218">
        <f t="shared" si="32"/>
        <v>863.35636</v>
      </c>
      <c r="H144" s="221">
        <f t="shared" si="33"/>
        <v>691.79</v>
      </c>
      <c r="I144" s="221">
        <f t="shared" si="34"/>
        <v>554.29</v>
      </c>
      <c r="J144" s="222">
        <v>191.82</v>
      </c>
      <c r="K144" s="222">
        <v>127.75</v>
      </c>
      <c r="L144" s="222">
        <v>7.32</v>
      </c>
      <c r="M144" s="222">
        <v>66.24</v>
      </c>
      <c r="N144" s="222">
        <v>161.16</v>
      </c>
      <c r="O144" s="221">
        <f t="shared" si="35"/>
        <v>137.5</v>
      </c>
      <c r="P144" s="222">
        <v>15.99</v>
      </c>
      <c r="Q144" s="222"/>
      <c r="R144" s="222">
        <v>72.55</v>
      </c>
      <c r="S144" s="222">
        <v>24.96</v>
      </c>
      <c r="T144" s="222">
        <v>24</v>
      </c>
      <c r="U144" s="222"/>
      <c r="V144" s="221">
        <f t="shared" si="36"/>
        <v>0</v>
      </c>
      <c r="W144" s="218">
        <f t="shared" si="30"/>
        <v>0</v>
      </c>
      <c r="X144" s="222"/>
      <c r="Y144" s="222"/>
      <c r="Z144" s="222"/>
      <c r="AA144" s="222"/>
      <c r="AB144" s="222"/>
      <c r="AC144" s="221">
        <f t="shared" si="37"/>
        <v>0</v>
      </c>
      <c r="AD144" s="222"/>
      <c r="AE144" s="222"/>
      <c r="AF144" s="222"/>
      <c r="AG144" s="222"/>
      <c r="AH144" s="222"/>
      <c r="AI144" s="222"/>
      <c r="AJ144" s="221">
        <f t="shared" si="38"/>
        <v>171.56636</v>
      </c>
      <c r="AK144" s="221">
        <f t="shared" si="39"/>
        <v>85.9216</v>
      </c>
      <c r="AL144" s="221">
        <f t="shared" si="40"/>
        <v>25.5656</v>
      </c>
      <c r="AM144" s="221">
        <f t="shared" si="41"/>
        <v>19.1742</v>
      </c>
      <c r="AN144" s="221">
        <f t="shared" si="42"/>
        <v>0.63914</v>
      </c>
      <c r="AO144" s="221">
        <f t="shared" si="43"/>
        <v>1.91742</v>
      </c>
      <c r="AP144" s="221">
        <f t="shared" si="44"/>
        <v>38.3484</v>
      </c>
      <c r="AQ144" s="222"/>
      <c r="AR144" s="223" t="s">
        <v>388</v>
      </c>
    </row>
    <row r="145" ht="25" customHeight="1" spans="1:45">
      <c r="A145" s="215">
        <v>137</v>
      </c>
      <c r="B145" s="216" t="s">
        <v>203</v>
      </c>
      <c r="C145" s="217" t="s">
        <v>389</v>
      </c>
      <c r="D145" s="217">
        <v>315002</v>
      </c>
      <c r="E145" s="216" t="s">
        <v>390</v>
      </c>
      <c r="F145" s="216" t="s">
        <v>391</v>
      </c>
      <c r="G145" s="218">
        <f t="shared" si="32"/>
        <v>10</v>
      </c>
      <c r="H145" s="221">
        <f t="shared" si="33"/>
        <v>10</v>
      </c>
      <c r="I145" s="221">
        <f t="shared" si="34"/>
        <v>0</v>
      </c>
      <c r="J145" s="222"/>
      <c r="K145" s="222"/>
      <c r="L145" s="222"/>
      <c r="M145" s="222"/>
      <c r="N145" s="222"/>
      <c r="O145" s="221">
        <f t="shared" si="35"/>
        <v>10</v>
      </c>
      <c r="P145" s="222"/>
      <c r="Q145" s="222"/>
      <c r="R145" s="222">
        <v>10</v>
      </c>
      <c r="S145" s="222"/>
      <c r="T145" s="222"/>
      <c r="U145" s="222"/>
      <c r="V145" s="221">
        <f t="shared" si="36"/>
        <v>0</v>
      </c>
      <c r="W145" s="218">
        <f t="shared" si="30"/>
        <v>0</v>
      </c>
      <c r="X145" s="222"/>
      <c r="Y145" s="222"/>
      <c r="Z145" s="222"/>
      <c r="AA145" s="222"/>
      <c r="AB145" s="222"/>
      <c r="AC145" s="221">
        <f t="shared" si="37"/>
        <v>0</v>
      </c>
      <c r="AD145" s="222"/>
      <c r="AE145" s="222"/>
      <c r="AF145" s="222"/>
      <c r="AG145" s="222"/>
      <c r="AH145" s="222"/>
      <c r="AI145" s="222"/>
      <c r="AJ145" s="221">
        <f t="shared" si="38"/>
        <v>0</v>
      </c>
      <c r="AK145" s="221">
        <f t="shared" si="39"/>
        <v>0</v>
      </c>
      <c r="AL145" s="221">
        <f t="shared" si="40"/>
        <v>0</v>
      </c>
      <c r="AM145" s="221">
        <f t="shared" si="41"/>
        <v>0</v>
      </c>
      <c r="AN145" s="221">
        <f t="shared" si="42"/>
        <v>0</v>
      </c>
      <c r="AO145" s="221">
        <f t="shared" si="43"/>
        <v>0</v>
      </c>
      <c r="AP145" s="221">
        <f t="shared" si="44"/>
        <v>0</v>
      </c>
      <c r="AQ145" s="222"/>
      <c r="AR145" s="220"/>
    </row>
    <row r="146" ht="25" customHeight="1" spans="1:45">
      <c r="A146" s="215">
        <v>138</v>
      </c>
      <c r="B146" s="216" t="s">
        <v>203</v>
      </c>
      <c r="C146" s="217" t="s">
        <v>207</v>
      </c>
      <c r="D146" s="217">
        <v>315003</v>
      </c>
      <c r="E146" s="216" t="s">
        <v>392</v>
      </c>
      <c r="F146" s="216" t="s">
        <v>391</v>
      </c>
      <c r="G146" s="218">
        <f t="shared" si="32"/>
        <v>48.9494342857143</v>
      </c>
      <c r="H146" s="221">
        <f t="shared" si="33"/>
        <v>0</v>
      </c>
      <c r="I146" s="221">
        <f t="shared" si="34"/>
        <v>0</v>
      </c>
      <c r="J146" s="222"/>
      <c r="K146" s="222"/>
      <c r="L146" s="222"/>
      <c r="M146" s="222"/>
      <c r="N146" s="222"/>
      <c r="O146" s="221">
        <f t="shared" si="35"/>
        <v>0</v>
      </c>
      <c r="P146" s="222"/>
      <c r="Q146" s="222"/>
      <c r="R146" s="222"/>
      <c r="S146" s="222"/>
      <c r="T146" s="222"/>
      <c r="U146" s="222"/>
      <c r="V146" s="221">
        <f t="shared" si="36"/>
        <v>34.76</v>
      </c>
      <c r="W146" s="218">
        <f t="shared" si="30"/>
        <v>23.42</v>
      </c>
      <c r="X146" s="222">
        <v>17.47</v>
      </c>
      <c r="Y146" s="222"/>
      <c r="Z146" s="222">
        <v>5.95</v>
      </c>
      <c r="AA146" s="222"/>
      <c r="AB146" s="222"/>
      <c r="AC146" s="221">
        <f t="shared" si="37"/>
        <v>11.34</v>
      </c>
      <c r="AD146" s="222">
        <v>3.57</v>
      </c>
      <c r="AE146" s="222"/>
      <c r="AF146" s="222"/>
      <c r="AG146" s="222">
        <v>5.77</v>
      </c>
      <c r="AH146" s="222">
        <v>2</v>
      </c>
      <c r="AI146" s="222"/>
      <c r="AJ146" s="221">
        <f t="shared" si="38"/>
        <v>14.1894342857143</v>
      </c>
      <c r="AK146" s="221">
        <f t="shared" si="39"/>
        <v>6.95611428571429</v>
      </c>
      <c r="AL146" s="221">
        <f t="shared" si="40"/>
        <v>2.1592</v>
      </c>
      <c r="AM146" s="221">
        <f t="shared" si="41"/>
        <v>1.6194</v>
      </c>
      <c r="AN146" s="221">
        <f t="shared" si="42"/>
        <v>0.05398</v>
      </c>
      <c r="AO146" s="221">
        <f t="shared" si="43"/>
        <v>0.16194</v>
      </c>
      <c r="AP146" s="221">
        <f t="shared" si="44"/>
        <v>3.2388</v>
      </c>
      <c r="AQ146" s="222"/>
      <c r="AR146" s="220"/>
    </row>
    <row r="147" ht="25" customHeight="1" spans="1:45">
      <c r="A147" s="215">
        <v>139</v>
      </c>
      <c r="B147" s="216" t="s">
        <v>203</v>
      </c>
      <c r="C147" s="217" t="s">
        <v>207</v>
      </c>
      <c r="D147" s="217">
        <v>315004</v>
      </c>
      <c r="E147" s="216" t="s">
        <v>393</v>
      </c>
      <c r="F147" s="216" t="s">
        <v>391</v>
      </c>
      <c r="G147" s="218">
        <f t="shared" si="32"/>
        <v>29.3052</v>
      </c>
      <c r="H147" s="221">
        <f t="shared" si="33"/>
        <v>0</v>
      </c>
      <c r="I147" s="221">
        <f t="shared" si="34"/>
        <v>0</v>
      </c>
      <c r="J147" s="222"/>
      <c r="K147" s="222"/>
      <c r="L147" s="222"/>
      <c r="M147" s="222"/>
      <c r="N147" s="222"/>
      <c r="O147" s="221">
        <f t="shared" si="35"/>
        <v>0</v>
      </c>
      <c r="P147" s="222"/>
      <c r="Q147" s="222"/>
      <c r="R147" s="222"/>
      <c r="S147" s="222"/>
      <c r="T147" s="222"/>
      <c r="U147" s="222"/>
      <c r="V147" s="221">
        <f t="shared" si="36"/>
        <v>20.89</v>
      </c>
      <c r="W147" s="218">
        <f t="shared" si="30"/>
        <v>12.94</v>
      </c>
      <c r="X147" s="222">
        <v>8.85</v>
      </c>
      <c r="Y147" s="222"/>
      <c r="Z147" s="222">
        <v>4.09</v>
      </c>
      <c r="AA147" s="222"/>
      <c r="AB147" s="222"/>
      <c r="AC147" s="221">
        <f t="shared" si="37"/>
        <v>7.95</v>
      </c>
      <c r="AD147" s="222">
        <v>2.46</v>
      </c>
      <c r="AE147" s="222"/>
      <c r="AF147" s="222"/>
      <c r="AG147" s="222">
        <v>3.99</v>
      </c>
      <c r="AH147" s="222">
        <v>1.5</v>
      </c>
      <c r="AI147" s="222"/>
      <c r="AJ147" s="221">
        <f t="shared" si="38"/>
        <v>8.4152</v>
      </c>
      <c r="AK147" s="221">
        <f t="shared" si="39"/>
        <v>4.288</v>
      </c>
      <c r="AL147" s="221">
        <f t="shared" si="40"/>
        <v>1.232</v>
      </c>
      <c r="AM147" s="221">
        <f t="shared" si="41"/>
        <v>0.924</v>
      </c>
      <c r="AN147" s="221">
        <f t="shared" si="42"/>
        <v>0.0308</v>
      </c>
      <c r="AO147" s="221">
        <f t="shared" si="43"/>
        <v>0.0924</v>
      </c>
      <c r="AP147" s="221">
        <f t="shared" si="44"/>
        <v>1.848</v>
      </c>
      <c r="AQ147" s="222"/>
      <c r="AR147" s="220"/>
    </row>
    <row r="148" s="171" customFormat="1" ht="25" customHeight="1" spans="1:45">
      <c r="A148" s="215">
        <v>140</v>
      </c>
      <c r="B148" s="216" t="s">
        <v>203</v>
      </c>
      <c r="C148" s="217" t="s">
        <v>204</v>
      </c>
      <c r="D148" s="217">
        <v>813001</v>
      </c>
      <c r="E148" s="216" t="s">
        <v>394</v>
      </c>
      <c r="F148" s="216" t="s">
        <v>395</v>
      </c>
      <c r="G148" s="218">
        <f t="shared" si="32"/>
        <v>72.10512</v>
      </c>
      <c r="H148" s="218">
        <f t="shared" si="33"/>
        <v>54.87</v>
      </c>
      <c r="I148" s="218">
        <f t="shared" si="34"/>
        <v>48.2</v>
      </c>
      <c r="J148" s="219">
        <v>19.93</v>
      </c>
      <c r="K148" s="219">
        <v>12.21</v>
      </c>
      <c r="L148" s="219"/>
      <c r="M148" s="219"/>
      <c r="N148" s="219">
        <v>16.06</v>
      </c>
      <c r="O148" s="218">
        <f t="shared" si="35"/>
        <v>6.67</v>
      </c>
      <c r="P148" s="219">
        <v>1.67</v>
      </c>
      <c r="Q148" s="219"/>
      <c r="R148" s="219"/>
      <c r="S148" s="219">
        <v>2.5</v>
      </c>
      <c r="T148" s="219">
        <v>2.5</v>
      </c>
      <c r="U148" s="219"/>
      <c r="V148" s="218">
        <f t="shared" si="36"/>
        <v>0</v>
      </c>
      <c r="W148" s="218">
        <f t="shared" si="30"/>
        <v>0</v>
      </c>
      <c r="X148" s="219"/>
      <c r="Y148" s="219"/>
      <c r="Z148" s="219"/>
      <c r="AA148" s="219"/>
      <c r="AB148" s="219"/>
      <c r="AC148" s="218">
        <f t="shared" si="37"/>
        <v>0</v>
      </c>
      <c r="AD148" s="219"/>
      <c r="AE148" s="219"/>
      <c r="AF148" s="219"/>
      <c r="AG148" s="219"/>
      <c r="AH148" s="219"/>
      <c r="AI148" s="219"/>
      <c r="AJ148" s="218">
        <f t="shared" si="38"/>
        <v>17.23512</v>
      </c>
      <c r="AK148" s="218">
        <f t="shared" si="39"/>
        <v>8.6216</v>
      </c>
      <c r="AL148" s="218">
        <f t="shared" si="40"/>
        <v>2.5712</v>
      </c>
      <c r="AM148" s="218">
        <f t="shared" si="41"/>
        <v>1.9284</v>
      </c>
      <c r="AN148" s="218">
        <f t="shared" si="42"/>
        <v>0.06428</v>
      </c>
      <c r="AO148" s="218">
        <f t="shared" si="43"/>
        <v>0.19284</v>
      </c>
      <c r="AP148" s="218">
        <f t="shared" si="44"/>
        <v>3.8568</v>
      </c>
      <c r="AQ148" s="219"/>
      <c r="AR148" s="224"/>
    </row>
    <row r="149" s="170" customFormat="1" ht="30" customHeight="1" spans="1:45">
      <c r="A149" s="215">
        <v>141</v>
      </c>
      <c r="B149" s="211"/>
      <c r="C149" s="211"/>
      <c r="D149" s="212" t="s">
        <v>396</v>
      </c>
      <c r="E149" s="229"/>
      <c r="F149" s="211"/>
      <c r="G149" s="230">
        <f>SUM(G141:G148)</f>
        <v>8373.19327428572</v>
      </c>
      <c r="H149" s="230">
        <f t="shared" ref="H149:AR149" si="45">SUM(H141:H148)</f>
        <v>6634.81</v>
      </c>
      <c r="I149" s="230">
        <f t="shared" si="45"/>
        <v>4603.1</v>
      </c>
      <c r="J149" s="230">
        <f t="shared" si="45"/>
        <v>1549.07</v>
      </c>
      <c r="K149" s="230">
        <f t="shared" si="45"/>
        <v>1689.31</v>
      </c>
      <c r="L149" s="230">
        <f t="shared" si="45"/>
        <v>8.28</v>
      </c>
      <c r="M149" s="230">
        <f t="shared" si="45"/>
        <v>89.21</v>
      </c>
      <c r="N149" s="230">
        <f t="shared" si="45"/>
        <v>1267.23</v>
      </c>
      <c r="O149" s="230">
        <f t="shared" si="45"/>
        <v>2031.71</v>
      </c>
      <c r="P149" s="230">
        <f t="shared" si="45"/>
        <v>129.1</v>
      </c>
      <c r="Q149" s="230">
        <f t="shared" si="45"/>
        <v>249.63</v>
      </c>
      <c r="R149" s="230">
        <f t="shared" si="45"/>
        <v>1263.05</v>
      </c>
      <c r="S149" s="230">
        <f t="shared" si="45"/>
        <v>213.33</v>
      </c>
      <c r="T149" s="230">
        <f t="shared" si="45"/>
        <v>173</v>
      </c>
      <c r="U149" s="230">
        <f t="shared" si="45"/>
        <v>3.6</v>
      </c>
      <c r="V149" s="230">
        <f t="shared" si="45"/>
        <v>55.65</v>
      </c>
      <c r="W149" s="230">
        <f t="shared" si="45"/>
        <v>36.36</v>
      </c>
      <c r="X149" s="230">
        <f t="shared" si="45"/>
        <v>26.32</v>
      </c>
      <c r="Y149" s="230">
        <f t="shared" si="45"/>
        <v>0</v>
      </c>
      <c r="Z149" s="230">
        <f t="shared" si="45"/>
        <v>10.04</v>
      </c>
      <c r="AA149" s="230">
        <f t="shared" si="45"/>
        <v>0</v>
      </c>
      <c r="AB149" s="230">
        <f t="shared" si="45"/>
        <v>0</v>
      </c>
      <c r="AC149" s="230">
        <f t="shared" si="45"/>
        <v>19.29</v>
      </c>
      <c r="AD149" s="230">
        <f t="shared" si="45"/>
        <v>6.03</v>
      </c>
      <c r="AE149" s="230">
        <f t="shared" si="45"/>
        <v>0</v>
      </c>
      <c r="AF149" s="230">
        <f t="shared" si="45"/>
        <v>0</v>
      </c>
      <c r="AG149" s="230">
        <f t="shared" si="45"/>
        <v>9.76</v>
      </c>
      <c r="AH149" s="230">
        <f t="shared" si="45"/>
        <v>3.5</v>
      </c>
      <c r="AI149" s="230">
        <f t="shared" si="45"/>
        <v>0</v>
      </c>
      <c r="AJ149" s="230">
        <f t="shared" si="45"/>
        <v>1682.73327428571</v>
      </c>
      <c r="AK149" s="230">
        <f t="shared" si="45"/>
        <v>803.486914285714</v>
      </c>
      <c r="AL149" s="230">
        <f t="shared" si="45"/>
        <v>262.4616</v>
      </c>
      <c r="AM149" s="230">
        <f t="shared" si="45"/>
        <v>196.8462</v>
      </c>
      <c r="AN149" s="230">
        <f t="shared" si="45"/>
        <v>6.56154</v>
      </c>
      <c r="AO149" s="230">
        <f t="shared" si="45"/>
        <v>19.68462</v>
      </c>
      <c r="AP149" s="230">
        <f t="shared" si="45"/>
        <v>393.6924</v>
      </c>
      <c r="AQ149" s="230">
        <f t="shared" si="45"/>
        <v>0</v>
      </c>
      <c r="AR149" s="220"/>
    </row>
    <row r="150" ht="25" customHeight="1" spans="1:45">
      <c r="A150" s="215">
        <v>142</v>
      </c>
      <c r="B150" s="216" t="s">
        <v>203</v>
      </c>
      <c r="C150" s="217" t="s">
        <v>207</v>
      </c>
      <c r="D150" s="217">
        <v>281001</v>
      </c>
      <c r="E150" s="216" t="s">
        <v>397</v>
      </c>
      <c r="F150" s="216" t="s">
        <v>398</v>
      </c>
      <c r="G150" s="218">
        <f>H150+V150+AJ150</f>
        <v>258.194644514286</v>
      </c>
      <c r="H150" s="221">
        <f>I150+O150</f>
        <v>45.65256</v>
      </c>
      <c r="I150" s="221">
        <f>SUM(J150:N150)</f>
        <v>40.23936</v>
      </c>
      <c r="J150" s="222">
        <v>15.636</v>
      </c>
      <c r="K150" s="222">
        <v>10.7832</v>
      </c>
      <c r="L150" s="222"/>
      <c r="M150" s="222"/>
      <c r="N150" s="222">
        <v>13.82016</v>
      </c>
      <c r="O150" s="221">
        <f>SUM(P150:U150)</f>
        <v>5.4132</v>
      </c>
      <c r="P150" s="222">
        <v>1.2132</v>
      </c>
      <c r="Q150" s="222"/>
      <c r="R150" s="222"/>
      <c r="S150" s="222">
        <v>2.2</v>
      </c>
      <c r="T150" s="222">
        <v>2</v>
      </c>
      <c r="U150" s="222"/>
      <c r="V150" s="221">
        <f>W150+AC150</f>
        <v>140.4895</v>
      </c>
      <c r="W150" s="218">
        <f t="shared" si="30"/>
        <v>97.0012</v>
      </c>
      <c r="X150" s="222">
        <v>73.4616</v>
      </c>
      <c r="Y150" s="222">
        <v>0.1</v>
      </c>
      <c r="Z150" s="222">
        <v>23.4396</v>
      </c>
      <c r="AA150" s="222"/>
      <c r="AB150" s="222"/>
      <c r="AC150" s="221">
        <f>SUM(AD150:AI150)</f>
        <v>43.4883</v>
      </c>
      <c r="AD150" s="222">
        <v>14.0637</v>
      </c>
      <c r="AE150" s="222"/>
      <c r="AF150" s="222"/>
      <c r="AG150" s="222">
        <v>22.4246</v>
      </c>
      <c r="AH150" s="222">
        <v>7</v>
      </c>
      <c r="AI150" s="222"/>
      <c r="AJ150" s="221">
        <f>SUM(AK150:AQ150)</f>
        <v>72.0525845142857</v>
      </c>
      <c r="AK150" s="218">
        <f t="shared" ref="AK150:AK153" si="46">SUM(J150,K150,P150,N150/0.8,X150,Y150,Z150,AG150/0.35,AD150)*0.16</f>
        <v>35.2068457142857</v>
      </c>
      <c r="AL150" s="221">
        <f>SUM(J150,K150,X150,Y150,Z150,AD150)*0.08</f>
        <v>10.998728</v>
      </c>
      <c r="AM150" s="221">
        <f>SUM(J150,K150,X150,Y150,Z150,AD150)*0.06</f>
        <v>8.249046</v>
      </c>
      <c r="AN150" s="221">
        <f>SUM(J150,K150,X150,Y150,Z150,AD150)*0.002</f>
        <v>0.2749682</v>
      </c>
      <c r="AO150" s="221">
        <f>SUM(J150,K150,X150,Y150,Z150,AD150)*0.006</f>
        <v>0.8249046</v>
      </c>
      <c r="AP150" s="221">
        <f>SUM(J150,K150,X150,Y150,Z150,AD150)*0.12</f>
        <v>16.498092</v>
      </c>
      <c r="AQ150" s="222"/>
      <c r="AR150" s="220"/>
    </row>
    <row r="151" ht="25" customHeight="1" spans="1:45">
      <c r="A151" s="215">
        <v>143</v>
      </c>
      <c r="B151" s="216" t="s">
        <v>203</v>
      </c>
      <c r="C151" s="217" t="s">
        <v>204</v>
      </c>
      <c r="D151" s="217">
        <v>360001</v>
      </c>
      <c r="E151" s="216" t="s">
        <v>399</v>
      </c>
      <c r="F151" s="216" t="s">
        <v>400</v>
      </c>
      <c r="G151" s="218">
        <f>H151+V151+AJ151</f>
        <v>1631.14768</v>
      </c>
      <c r="H151" s="221">
        <f>I151+O151</f>
        <v>90.55</v>
      </c>
      <c r="I151" s="221">
        <f>SUM(J151:N151)</f>
        <v>80.62</v>
      </c>
      <c r="J151" s="222">
        <v>34.22</v>
      </c>
      <c r="K151" s="222">
        <v>20.84</v>
      </c>
      <c r="L151" s="222"/>
      <c r="M151" s="222"/>
      <c r="N151" s="222">
        <v>25.56</v>
      </c>
      <c r="O151" s="221">
        <f>SUM(P151:U151)</f>
        <v>9.93</v>
      </c>
      <c r="P151" s="222">
        <v>2.85</v>
      </c>
      <c r="Q151" s="222"/>
      <c r="R151" s="222"/>
      <c r="S151" s="222">
        <v>4.23</v>
      </c>
      <c r="T151" s="222">
        <v>2.85</v>
      </c>
      <c r="U151" s="222"/>
      <c r="V151" s="221">
        <f>W151+AC151</f>
        <v>1511.464</v>
      </c>
      <c r="W151" s="218">
        <f t="shared" si="30"/>
        <v>0</v>
      </c>
      <c r="X151" s="222"/>
      <c r="Y151" s="222"/>
      <c r="Z151" s="222"/>
      <c r="AA151" s="222"/>
      <c r="AB151" s="222"/>
      <c r="AC151" s="221">
        <f>SUM(AD151:AI151)</f>
        <v>1511.464</v>
      </c>
      <c r="AD151" s="222"/>
      <c r="AE151" s="222"/>
      <c r="AF151" s="222"/>
      <c r="AG151" s="222"/>
      <c r="AH151" s="222"/>
      <c r="AI151" s="222">
        <f>2153.844-642.38</f>
        <v>1511.464</v>
      </c>
      <c r="AJ151" s="221">
        <f>SUM(AK151:AQ151)</f>
        <v>29.13368</v>
      </c>
      <c r="AK151" s="218">
        <f t="shared" si="46"/>
        <v>14.3776</v>
      </c>
      <c r="AL151" s="221">
        <f>SUM(J151,K151,X151,Y151,Z151,AD151)*0.08</f>
        <v>4.4048</v>
      </c>
      <c r="AM151" s="221">
        <f>SUM(J151,K151,X151,Y151,Z151,AD151)*0.06</f>
        <v>3.3036</v>
      </c>
      <c r="AN151" s="221">
        <f>SUM(J151,K151,X151,Y151,Z151,AD151)*0.002</f>
        <v>0.11012</v>
      </c>
      <c r="AO151" s="221">
        <f>SUM(J151,K151,X151,Y151,Z151,AD151)*0.006</f>
        <v>0.33036</v>
      </c>
      <c r="AP151" s="221">
        <f>SUM(J151,K151,X151,Y151,Z151,AD151)*0.12</f>
        <v>6.6072</v>
      </c>
      <c r="AQ151" s="222"/>
      <c r="AR151" s="223" t="s">
        <v>401</v>
      </c>
    </row>
    <row r="152" ht="25" customHeight="1" spans="1:45">
      <c r="A152" s="215">
        <v>144</v>
      </c>
      <c r="B152" s="216" t="s">
        <v>203</v>
      </c>
      <c r="C152" s="217" t="s">
        <v>204</v>
      </c>
      <c r="D152" s="217">
        <v>360001</v>
      </c>
      <c r="E152" s="216" t="s">
        <v>399</v>
      </c>
      <c r="F152" s="216" t="s">
        <v>402</v>
      </c>
      <c r="G152" s="218">
        <f>H152+V152+AJ152</f>
        <v>17531.63</v>
      </c>
      <c r="H152" s="221">
        <f>I152+O152</f>
        <v>0</v>
      </c>
      <c r="I152" s="221">
        <f>SUM(J152:N152)</f>
        <v>0</v>
      </c>
      <c r="J152" s="222"/>
      <c r="K152" s="222"/>
      <c r="L152" s="222"/>
      <c r="M152" s="222"/>
      <c r="N152" s="222"/>
      <c r="O152" s="221">
        <f>SUM(P152:U152)</f>
        <v>0</v>
      </c>
      <c r="P152" s="222"/>
      <c r="Q152" s="222"/>
      <c r="R152" s="222"/>
      <c r="S152" s="222"/>
      <c r="T152" s="222"/>
      <c r="U152" s="222"/>
      <c r="V152" s="221">
        <f>W152+AC152</f>
        <v>17531.63</v>
      </c>
      <c r="W152" s="218">
        <f t="shared" si="30"/>
        <v>0</v>
      </c>
      <c r="X152" s="222"/>
      <c r="Y152" s="222"/>
      <c r="Z152" s="222"/>
      <c r="AA152" s="222"/>
      <c r="AB152" s="222"/>
      <c r="AC152" s="221">
        <f>SUM(AD152:AI152)</f>
        <v>17531.63</v>
      </c>
      <c r="AD152" s="222"/>
      <c r="AE152" s="222"/>
      <c r="AF152" s="222"/>
      <c r="AG152" s="231">
        <f>12292+1050</f>
        <v>13342</v>
      </c>
      <c r="AH152" s="222">
        <f>1807+1740.25</f>
        <v>3547.25</v>
      </c>
      <c r="AI152" s="231">
        <v>642.38</v>
      </c>
      <c r="AJ152" s="221">
        <f>SUM(AK152:AQ152)</f>
        <v>0</v>
      </c>
      <c r="AK152" s="232"/>
      <c r="AL152" s="221"/>
      <c r="AM152" s="221"/>
      <c r="AN152" s="221"/>
      <c r="AO152" s="221"/>
      <c r="AP152" s="221"/>
      <c r="AQ152" s="222"/>
      <c r="AR152" s="223"/>
    </row>
    <row r="153" ht="25" customHeight="1" spans="1:45">
      <c r="A153" s="215">
        <v>145</v>
      </c>
      <c r="B153" s="216" t="s">
        <v>203</v>
      </c>
      <c r="C153" s="217" t="s">
        <v>403</v>
      </c>
      <c r="D153" s="217">
        <v>360002</v>
      </c>
      <c r="E153" s="216" t="s">
        <v>404</v>
      </c>
      <c r="F153" s="216" t="s">
        <v>405</v>
      </c>
      <c r="G153" s="218">
        <f t="shared" ref="G153:G214" si="47">H153+V153+AJ153</f>
        <v>3325.6284</v>
      </c>
      <c r="H153" s="221">
        <f t="shared" ref="H153:H214" si="48">I153+O153</f>
        <v>0</v>
      </c>
      <c r="I153" s="221">
        <f t="shared" ref="I153:I214" si="49">SUM(J153:N153)</f>
        <v>0</v>
      </c>
      <c r="J153" s="222"/>
      <c r="K153" s="222"/>
      <c r="L153" s="222"/>
      <c r="M153" s="222"/>
      <c r="N153" s="222"/>
      <c r="O153" s="221">
        <f t="shared" ref="O153:O202" si="50">SUM(P153:U153)</f>
        <v>0</v>
      </c>
      <c r="P153" s="222"/>
      <c r="Q153" s="222"/>
      <c r="R153" s="222"/>
      <c r="S153" s="222"/>
      <c r="T153" s="222"/>
      <c r="U153" s="222"/>
      <c r="V153" s="221">
        <f t="shared" ref="V153:V214" si="51">W153+AC153</f>
        <v>2194.6</v>
      </c>
      <c r="W153" s="218">
        <f t="shared" si="30"/>
        <v>1938.49</v>
      </c>
      <c r="X153" s="222">
        <v>1508.54</v>
      </c>
      <c r="Y153" s="222">
        <v>3.11</v>
      </c>
      <c r="Z153" s="222">
        <v>426.84</v>
      </c>
      <c r="AA153" s="222"/>
      <c r="AB153" s="222"/>
      <c r="AC153" s="221">
        <f t="shared" ref="AC153:AC214" si="52">SUM(AD153:AI153)</f>
        <v>256.11</v>
      </c>
      <c r="AD153" s="222">
        <v>256.11</v>
      </c>
      <c r="AE153" s="222"/>
      <c r="AF153" s="222"/>
      <c r="AG153" s="222"/>
      <c r="AH153" s="222"/>
      <c r="AI153" s="222"/>
      <c r="AJ153" s="221">
        <f t="shared" ref="AJ153:AJ214" si="53">SUM(AK153:AQ153)</f>
        <v>1131.0284</v>
      </c>
      <c r="AK153" s="232">
        <f>SUM(J153,K153,P153,N153/0.8,X153,Y153,Z153,AG153/0.35,AD153)*0.16+AS153*0.16</f>
        <v>538.4864</v>
      </c>
      <c r="AL153" s="221">
        <f>SUM(J153,K153,X153,Y153,Z153,AD153)*0.08</f>
        <v>175.568</v>
      </c>
      <c r="AM153" s="221">
        <f t="shared" ref="AM153:AM214" si="54">SUM(J153,K153,X153,Y153,Z153,AD153)*0.06</f>
        <v>131.676</v>
      </c>
      <c r="AN153" s="232">
        <f t="shared" ref="AN153:AN216" si="55">SUM(J153,K153,X153,Y153,Z153,AD153)*0.004</f>
        <v>8.7784</v>
      </c>
      <c r="AO153" s="221">
        <f t="shared" ref="AO153:AO214" si="56">SUM(J153,K153,X153,Y153,Z153,AD153)*0.006</f>
        <v>13.1676</v>
      </c>
      <c r="AP153" s="221">
        <f t="shared" ref="AP153:AP214" si="57">SUM(J153,K153,X153,Y153,Z153,AD153)*0.12</f>
        <v>263.352</v>
      </c>
      <c r="AQ153" s="222"/>
      <c r="AR153" s="223"/>
      <c r="AS153" s="170">
        <v>1170.94</v>
      </c>
    </row>
    <row r="154" ht="25" customHeight="1" spans="1:45">
      <c r="A154" s="215">
        <v>146</v>
      </c>
      <c r="B154" s="216" t="s">
        <v>203</v>
      </c>
      <c r="C154" s="217" t="s">
        <v>403</v>
      </c>
      <c r="D154" s="217">
        <v>360003</v>
      </c>
      <c r="E154" s="216" t="s">
        <v>406</v>
      </c>
      <c r="F154" s="216" t="s">
        <v>405</v>
      </c>
      <c r="G154" s="218">
        <f t="shared" si="47"/>
        <v>2390.7647</v>
      </c>
      <c r="H154" s="221">
        <f t="shared" si="48"/>
        <v>0</v>
      </c>
      <c r="I154" s="221">
        <f t="shared" si="49"/>
        <v>0</v>
      </c>
      <c r="J154" s="222"/>
      <c r="K154" s="222"/>
      <c r="L154" s="222"/>
      <c r="M154" s="222"/>
      <c r="N154" s="222"/>
      <c r="O154" s="221">
        <f t="shared" si="50"/>
        <v>0</v>
      </c>
      <c r="P154" s="222"/>
      <c r="Q154" s="222"/>
      <c r="R154" s="222"/>
      <c r="S154" s="222"/>
      <c r="T154" s="222"/>
      <c r="U154" s="222"/>
      <c r="V154" s="221">
        <f t="shared" si="51"/>
        <v>1575.69</v>
      </c>
      <c r="W154" s="218">
        <f t="shared" si="30"/>
        <v>1390.92</v>
      </c>
      <c r="X154" s="222">
        <v>1081.13</v>
      </c>
      <c r="Y154" s="222">
        <v>1.83</v>
      </c>
      <c r="Z154" s="222">
        <v>307.96</v>
      </c>
      <c r="AA154" s="222"/>
      <c r="AB154" s="222"/>
      <c r="AC154" s="221">
        <f t="shared" si="52"/>
        <v>184.77</v>
      </c>
      <c r="AD154" s="222">
        <v>184.77</v>
      </c>
      <c r="AE154" s="222"/>
      <c r="AF154" s="222"/>
      <c r="AG154" s="222"/>
      <c r="AH154" s="222"/>
      <c r="AI154" s="222"/>
      <c r="AJ154" s="221">
        <f t="shared" si="53"/>
        <v>815.0747</v>
      </c>
      <c r="AK154" s="232">
        <f t="shared" ref="AK154:AK185" si="58">SUM(J154,K154,P154,N154/0.8,X154,Y154,Z154,AG154/0.35,AD154)*0.16+AS154*0.16</f>
        <v>389.6384</v>
      </c>
      <c r="AL154" s="221">
        <f>SUM(J154,K154,X154,Y154,Z154,AD154)*0.08</f>
        <v>126.0552</v>
      </c>
      <c r="AM154" s="221">
        <f t="shared" si="54"/>
        <v>94.5414</v>
      </c>
      <c r="AN154" s="232">
        <f t="shared" si="55"/>
        <v>6.30276</v>
      </c>
      <c r="AO154" s="221">
        <f t="shared" si="56"/>
        <v>9.45414</v>
      </c>
      <c r="AP154" s="221">
        <f t="shared" si="57"/>
        <v>189.0828</v>
      </c>
      <c r="AQ154" s="222"/>
      <c r="AR154" s="223"/>
      <c r="AS154" s="170">
        <v>859.55</v>
      </c>
    </row>
    <row r="155" ht="25" customHeight="1" spans="1:45">
      <c r="A155" s="215">
        <v>147</v>
      </c>
      <c r="B155" s="216" t="s">
        <v>203</v>
      </c>
      <c r="C155" s="217" t="s">
        <v>407</v>
      </c>
      <c r="D155" s="217">
        <v>360004</v>
      </c>
      <c r="E155" s="216" t="s">
        <v>408</v>
      </c>
      <c r="F155" s="216" t="s">
        <v>409</v>
      </c>
      <c r="G155" s="218">
        <f t="shared" si="47"/>
        <v>2473.3393</v>
      </c>
      <c r="H155" s="221">
        <f t="shared" si="48"/>
        <v>0</v>
      </c>
      <c r="I155" s="221">
        <f t="shared" si="49"/>
        <v>0</v>
      </c>
      <c r="J155" s="222"/>
      <c r="K155" s="222"/>
      <c r="L155" s="222"/>
      <c r="M155" s="222"/>
      <c r="N155" s="222"/>
      <c r="O155" s="221">
        <f t="shared" si="50"/>
        <v>0</v>
      </c>
      <c r="P155" s="222"/>
      <c r="Q155" s="222"/>
      <c r="R155" s="222"/>
      <c r="S155" s="222"/>
      <c r="T155" s="222"/>
      <c r="U155" s="222"/>
      <c r="V155" s="221">
        <f t="shared" si="51"/>
        <v>1620.47</v>
      </c>
      <c r="W155" s="218">
        <f t="shared" si="30"/>
        <v>1420.62</v>
      </c>
      <c r="X155" s="222">
        <v>1085.16</v>
      </c>
      <c r="Y155" s="222">
        <v>2.38</v>
      </c>
      <c r="Z155" s="222">
        <v>333.08</v>
      </c>
      <c r="AA155" s="222"/>
      <c r="AB155" s="222"/>
      <c r="AC155" s="221">
        <f t="shared" si="52"/>
        <v>199.85</v>
      </c>
      <c r="AD155" s="222">
        <v>199.85</v>
      </c>
      <c r="AE155" s="222"/>
      <c r="AF155" s="222"/>
      <c r="AG155" s="222"/>
      <c r="AH155" s="222"/>
      <c r="AI155" s="222"/>
      <c r="AJ155" s="221">
        <f t="shared" si="53"/>
        <v>852.8693</v>
      </c>
      <c r="AK155" s="232">
        <f t="shared" si="58"/>
        <v>415.3424</v>
      </c>
      <c r="AL155" s="221">
        <f>SUM(J155,K155,X155,Y155,Z155,AD155)*0.08</f>
        <v>129.6376</v>
      </c>
      <c r="AM155" s="221">
        <f t="shared" si="54"/>
        <v>97.2282</v>
      </c>
      <c r="AN155" s="232">
        <f t="shared" si="55"/>
        <v>6.48188</v>
      </c>
      <c r="AO155" s="221">
        <f t="shared" si="56"/>
        <v>9.72282</v>
      </c>
      <c r="AP155" s="221">
        <f t="shared" si="57"/>
        <v>194.4564</v>
      </c>
      <c r="AQ155" s="222"/>
      <c r="AR155" s="223"/>
      <c r="AS155" s="170">
        <v>975.42</v>
      </c>
    </row>
    <row r="156" ht="25" customHeight="1" spans="1:45">
      <c r="A156" s="215">
        <v>148</v>
      </c>
      <c r="B156" s="216" t="s">
        <v>203</v>
      </c>
      <c r="C156" s="217" t="s">
        <v>407</v>
      </c>
      <c r="D156" s="217">
        <v>360005</v>
      </c>
      <c r="E156" s="216" t="s">
        <v>410</v>
      </c>
      <c r="F156" s="216" t="s">
        <v>409</v>
      </c>
      <c r="G156" s="218">
        <f t="shared" si="47"/>
        <v>1229.0298</v>
      </c>
      <c r="H156" s="221">
        <f t="shared" si="48"/>
        <v>0</v>
      </c>
      <c r="I156" s="221">
        <f t="shared" si="49"/>
        <v>0</v>
      </c>
      <c r="J156" s="222"/>
      <c r="K156" s="222"/>
      <c r="L156" s="222"/>
      <c r="M156" s="222"/>
      <c r="N156" s="222"/>
      <c r="O156" s="221">
        <f t="shared" si="50"/>
        <v>0</v>
      </c>
      <c r="P156" s="222"/>
      <c r="Q156" s="222"/>
      <c r="R156" s="222"/>
      <c r="S156" s="222"/>
      <c r="T156" s="222"/>
      <c r="U156" s="222"/>
      <c r="V156" s="221">
        <f t="shared" si="51"/>
        <v>809.02</v>
      </c>
      <c r="W156" s="218">
        <f t="shared" si="30"/>
        <v>712.33</v>
      </c>
      <c r="X156" s="222">
        <v>550.12</v>
      </c>
      <c r="Y156" s="222">
        <v>1.07</v>
      </c>
      <c r="Z156" s="222">
        <v>161.14</v>
      </c>
      <c r="AA156" s="222"/>
      <c r="AB156" s="222"/>
      <c r="AC156" s="221">
        <f t="shared" si="52"/>
        <v>96.69</v>
      </c>
      <c r="AD156" s="222">
        <v>96.69</v>
      </c>
      <c r="AE156" s="222"/>
      <c r="AF156" s="222"/>
      <c r="AG156" s="222"/>
      <c r="AH156" s="222"/>
      <c r="AI156" s="222"/>
      <c r="AJ156" s="221">
        <f t="shared" si="53"/>
        <v>420.0098</v>
      </c>
      <c r="AK156" s="232">
        <f t="shared" si="58"/>
        <v>201.5744</v>
      </c>
      <c r="AL156" s="221">
        <f t="shared" ref="AL153:AL214" si="59">SUM(J156,K156,X156,Y156,Z156,AD156)*0.08</f>
        <v>64.7216</v>
      </c>
      <c r="AM156" s="221">
        <f t="shared" si="54"/>
        <v>48.5412</v>
      </c>
      <c r="AN156" s="232">
        <f t="shared" si="55"/>
        <v>3.23608</v>
      </c>
      <c r="AO156" s="221">
        <f t="shared" si="56"/>
        <v>4.85412</v>
      </c>
      <c r="AP156" s="221">
        <f t="shared" si="57"/>
        <v>97.0824</v>
      </c>
      <c r="AQ156" s="222"/>
      <c r="AR156" s="223"/>
      <c r="AS156" s="170">
        <v>450.82</v>
      </c>
    </row>
    <row r="157" ht="25" customHeight="1" spans="1:45">
      <c r="A157" s="215">
        <v>149</v>
      </c>
      <c r="B157" s="216" t="s">
        <v>203</v>
      </c>
      <c r="C157" s="217" t="s">
        <v>403</v>
      </c>
      <c r="D157" s="217">
        <v>360006</v>
      </c>
      <c r="E157" s="216" t="s">
        <v>411</v>
      </c>
      <c r="F157" s="216" t="s">
        <v>412</v>
      </c>
      <c r="G157" s="218">
        <f t="shared" si="47"/>
        <v>678.8686</v>
      </c>
      <c r="H157" s="221">
        <f t="shared" si="48"/>
        <v>0</v>
      </c>
      <c r="I157" s="221">
        <f t="shared" si="49"/>
        <v>0</v>
      </c>
      <c r="J157" s="222"/>
      <c r="K157" s="222"/>
      <c r="L157" s="222"/>
      <c r="M157" s="222"/>
      <c r="N157" s="222"/>
      <c r="O157" s="221">
        <f t="shared" si="50"/>
        <v>0</v>
      </c>
      <c r="P157" s="222"/>
      <c r="Q157" s="222"/>
      <c r="R157" s="222"/>
      <c r="S157" s="222"/>
      <c r="T157" s="222"/>
      <c r="U157" s="222"/>
      <c r="V157" s="221">
        <f t="shared" si="51"/>
        <v>450.1</v>
      </c>
      <c r="W157" s="218">
        <f t="shared" si="30"/>
        <v>399.39</v>
      </c>
      <c r="X157" s="222">
        <v>313.68</v>
      </c>
      <c r="Y157" s="222">
        <v>1.19</v>
      </c>
      <c r="Z157" s="222">
        <v>84.52</v>
      </c>
      <c r="AA157" s="222"/>
      <c r="AB157" s="222"/>
      <c r="AC157" s="221">
        <f t="shared" si="52"/>
        <v>50.71</v>
      </c>
      <c r="AD157" s="222">
        <v>50.71</v>
      </c>
      <c r="AE157" s="222"/>
      <c r="AF157" s="222"/>
      <c r="AG157" s="222"/>
      <c r="AH157" s="222"/>
      <c r="AI157" s="222"/>
      <c r="AJ157" s="221">
        <f t="shared" si="53"/>
        <v>228.7686</v>
      </c>
      <c r="AK157" s="232">
        <f t="shared" si="58"/>
        <v>107.2416</v>
      </c>
      <c r="AL157" s="221">
        <f t="shared" si="59"/>
        <v>36.008</v>
      </c>
      <c r="AM157" s="221">
        <f t="shared" si="54"/>
        <v>27.006</v>
      </c>
      <c r="AN157" s="232">
        <f t="shared" si="55"/>
        <v>1.8004</v>
      </c>
      <c r="AO157" s="221">
        <f t="shared" si="56"/>
        <v>2.7006</v>
      </c>
      <c r="AP157" s="221">
        <f t="shared" si="57"/>
        <v>54.012</v>
      </c>
      <c r="AQ157" s="222"/>
      <c r="AR157" s="223"/>
      <c r="AS157" s="170">
        <v>220.16</v>
      </c>
    </row>
    <row r="158" ht="25" customHeight="1" spans="1:45">
      <c r="A158" s="215">
        <v>150</v>
      </c>
      <c r="B158" s="216" t="s">
        <v>203</v>
      </c>
      <c r="C158" s="217" t="s">
        <v>407</v>
      </c>
      <c r="D158" s="217">
        <v>360007</v>
      </c>
      <c r="E158" s="216" t="s">
        <v>413</v>
      </c>
      <c r="F158" s="216" t="s">
        <v>414</v>
      </c>
      <c r="G158" s="218">
        <f t="shared" si="47"/>
        <v>377.9655</v>
      </c>
      <c r="H158" s="221">
        <f t="shared" si="48"/>
        <v>0</v>
      </c>
      <c r="I158" s="221">
        <f t="shared" si="49"/>
        <v>0</v>
      </c>
      <c r="J158" s="222"/>
      <c r="K158" s="222"/>
      <c r="L158" s="222"/>
      <c r="M158" s="222"/>
      <c r="N158" s="222"/>
      <c r="O158" s="221">
        <f t="shared" si="50"/>
        <v>0</v>
      </c>
      <c r="P158" s="222"/>
      <c r="Q158" s="222"/>
      <c r="R158" s="222"/>
      <c r="S158" s="222"/>
      <c r="T158" s="222"/>
      <c r="U158" s="222"/>
      <c r="V158" s="221">
        <f t="shared" si="51"/>
        <v>254.59</v>
      </c>
      <c r="W158" s="218">
        <f t="shared" si="30"/>
        <v>213.6</v>
      </c>
      <c r="X158" s="222">
        <v>146.75</v>
      </c>
      <c r="Y158" s="222">
        <v>22.29</v>
      </c>
      <c r="Z158" s="222">
        <v>44.56</v>
      </c>
      <c r="AA158" s="222"/>
      <c r="AB158" s="222"/>
      <c r="AC158" s="221">
        <f t="shared" si="52"/>
        <v>40.99</v>
      </c>
      <c r="AD158" s="222">
        <v>26.73</v>
      </c>
      <c r="AE158" s="222"/>
      <c r="AF158" s="222"/>
      <c r="AG158" s="222"/>
      <c r="AH158" s="222"/>
      <c r="AI158" s="222">
        <v>14.26</v>
      </c>
      <c r="AJ158" s="221">
        <f t="shared" si="53"/>
        <v>123.3755</v>
      </c>
      <c r="AK158" s="232">
        <f t="shared" si="58"/>
        <v>58.4864</v>
      </c>
      <c r="AL158" s="221">
        <f t="shared" si="59"/>
        <v>19.2264</v>
      </c>
      <c r="AM158" s="221">
        <f t="shared" si="54"/>
        <v>14.4198</v>
      </c>
      <c r="AN158" s="232">
        <f t="shared" si="55"/>
        <v>0.96132</v>
      </c>
      <c r="AO158" s="221">
        <f t="shared" si="56"/>
        <v>1.44198</v>
      </c>
      <c r="AP158" s="221">
        <f t="shared" si="57"/>
        <v>28.8396</v>
      </c>
      <c r="AQ158" s="222"/>
      <c r="AR158" s="223" t="s">
        <v>415</v>
      </c>
      <c r="AS158" s="170">
        <v>125.21</v>
      </c>
    </row>
    <row r="159" ht="25" customHeight="1" spans="1:45">
      <c r="A159" s="215">
        <v>151</v>
      </c>
      <c r="B159" s="216" t="s">
        <v>203</v>
      </c>
      <c r="C159" s="217" t="s">
        <v>403</v>
      </c>
      <c r="D159" s="217">
        <v>360008</v>
      </c>
      <c r="E159" s="216" t="s">
        <v>416</v>
      </c>
      <c r="F159" s="216" t="s">
        <v>417</v>
      </c>
      <c r="G159" s="218">
        <f t="shared" si="47"/>
        <v>67.7457</v>
      </c>
      <c r="H159" s="221">
        <f t="shared" si="48"/>
        <v>0</v>
      </c>
      <c r="I159" s="221">
        <f t="shared" si="49"/>
        <v>0</v>
      </c>
      <c r="J159" s="222"/>
      <c r="K159" s="222"/>
      <c r="L159" s="222"/>
      <c r="M159" s="222"/>
      <c r="N159" s="222"/>
      <c r="O159" s="221">
        <f t="shared" si="50"/>
        <v>0</v>
      </c>
      <c r="P159" s="222"/>
      <c r="Q159" s="222"/>
      <c r="R159" s="222"/>
      <c r="S159" s="222"/>
      <c r="T159" s="222"/>
      <c r="U159" s="222"/>
      <c r="V159" s="221">
        <f t="shared" si="51"/>
        <v>44.63</v>
      </c>
      <c r="W159" s="218">
        <f t="shared" si="30"/>
        <v>38.44</v>
      </c>
      <c r="X159" s="222">
        <v>24.75</v>
      </c>
      <c r="Y159" s="222">
        <v>0.01</v>
      </c>
      <c r="Z159" s="222">
        <v>10.32</v>
      </c>
      <c r="AA159" s="222">
        <v>3.36</v>
      </c>
      <c r="AB159" s="222"/>
      <c r="AC159" s="221">
        <f t="shared" si="52"/>
        <v>6.19</v>
      </c>
      <c r="AD159" s="222">
        <v>6.19</v>
      </c>
      <c r="AE159" s="222"/>
      <c r="AF159" s="222"/>
      <c r="AG159" s="222"/>
      <c r="AH159" s="222"/>
      <c r="AI159" s="222"/>
      <c r="AJ159" s="221">
        <f t="shared" si="53"/>
        <v>23.1157</v>
      </c>
      <c r="AK159" s="232">
        <f t="shared" si="58"/>
        <v>11.9728</v>
      </c>
      <c r="AL159" s="221">
        <f t="shared" si="59"/>
        <v>3.3016</v>
      </c>
      <c r="AM159" s="221">
        <f t="shared" si="54"/>
        <v>2.4762</v>
      </c>
      <c r="AN159" s="232">
        <f t="shared" si="55"/>
        <v>0.16508</v>
      </c>
      <c r="AO159" s="221">
        <f t="shared" si="56"/>
        <v>0.24762</v>
      </c>
      <c r="AP159" s="221">
        <f t="shared" si="57"/>
        <v>4.9524</v>
      </c>
      <c r="AQ159" s="222"/>
      <c r="AR159" s="223"/>
      <c r="AS159" s="170">
        <v>33.56</v>
      </c>
    </row>
    <row r="160" ht="25" customHeight="1" spans="1:45">
      <c r="A160" s="215">
        <v>152</v>
      </c>
      <c r="B160" s="216" t="s">
        <v>203</v>
      </c>
      <c r="C160" s="217" t="s">
        <v>407</v>
      </c>
      <c r="D160" s="217">
        <v>360008</v>
      </c>
      <c r="E160" s="216" t="s">
        <v>416</v>
      </c>
      <c r="F160" s="216" t="s">
        <v>409</v>
      </c>
      <c r="G160" s="218">
        <f t="shared" si="47"/>
        <v>217.2548</v>
      </c>
      <c r="H160" s="221">
        <f t="shared" si="48"/>
        <v>0</v>
      </c>
      <c r="I160" s="221">
        <f t="shared" si="49"/>
        <v>0</v>
      </c>
      <c r="J160" s="222"/>
      <c r="K160" s="222"/>
      <c r="L160" s="222"/>
      <c r="M160" s="222"/>
      <c r="N160" s="222"/>
      <c r="O160" s="221">
        <f t="shared" si="50"/>
        <v>0</v>
      </c>
      <c r="P160" s="222"/>
      <c r="Q160" s="222"/>
      <c r="R160" s="222"/>
      <c r="S160" s="222"/>
      <c r="T160" s="222"/>
      <c r="U160" s="222"/>
      <c r="V160" s="221">
        <f t="shared" si="51"/>
        <v>145.38</v>
      </c>
      <c r="W160" s="218">
        <f t="shared" si="30"/>
        <v>126.26</v>
      </c>
      <c r="X160" s="222">
        <v>87.66</v>
      </c>
      <c r="Y160" s="222">
        <v>0.11</v>
      </c>
      <c r="Z160" s="222">
        <v>29.37</v>
      </c>
      <c r="AA160" s="222">
        <v>9.12</v>
      </c>
      <c r="AB160" s="222"/>
      <c r="AC160" s="221">
        <f t="shared" si="52"/>
        <v>19.12</v>
      </c>
      <c r="AD160" s="222">
        <v>17.62</v>
      </c>
      <c r="AE160" s="222"/>
      <c r="AF160" s="222"/>
      <c r="AG160" s="222"/>
      <c r="AH160" s="222"/>
      <c r="AI160" s="222">
        <v>1.5</v>
      </c>
      <c r="AJ160" s="221">
        <f t="shared" si="53"/>
        <v>71.8748</v>
      </c>
      <c r="AK160" s="232">
        <f t="shared" si="58"/>
        <v>35.4896</v>
      </c>
      <c r="AL160" s="221">
        <f t="shared" si="59"/>
        <v>10.7808</v>
      </c>
      <c r="AM160" s="221">
        <f t="shared" si="54"/>
        <v>8.0856</v>
      </c>
      <c r="AN160" s="232">
        <f t="shared" si="55"/>
        <v>0.53904</v>
      </c>
      <c r="AO160" s="221">
        <f t="shared" si="56"/>
        <v>0.80856</v>
      </c>
      <c r="AP160" s="221">
        <f t="shared" si="57"/>
        <v>16.1712</v>
      </c>
      <c r="AQ160" s="222"/>
      <c r="AR160" s="223" t="s">
        <v>418</v>
      </c>
      <c r="AS160" s="170">
        <v>87.05</v>
      </c>
    </row>
    <row r="161" ht="25" customHeight="1" spans="1:45">
      <c r="A161" s="215">
        <v>153</v>
      </c>
      <c r="B161" s="216" t="s">
        <v>203</v>
      </c>
      <c r="C161" s="217" t="s">
        <v>403</v>
      </c>
      <c r="D161" s="217">
        <v>360009</v>
      </c>
      <c r="E161" s="216" t="s">
        <v>419</v>
      </c>
      <c r="F161" s="216" t="s">
        <v>420</v>
      </c>
      <c r="G161" s="218">
        <f t="shared" si="47"/>
        <v>1902.2025</v>
      </c>
      <c r="H161" s="221">
        <f t="shared" si="48"/>
        <v>0</v>
      </c>
      <c r="I161" s="221">
        <f t="shared" si="49"/>
        <v>0</v>
      </c>
      <c r="J161" s="222"/>
      <c r="K161" s="222"/>
      <c r="L161" s="222"/>
      <c r="M161" s="222"/>
      <c r="N161" s="222"/>
      <c r="O161" s="221">
        <f t="shared" si="50"/>
        <v>0</v>
      </c>
      <c r="P161" s="222"/>
      <c r="Q161" s="222"/>
      <c r="R161" s="222"/>
      <c r="S161" s="222"/>
      <c r="T161" s="222"/>
      <c r="U161" s="222"/>
      <c r="V161" s="221">
        <f t="shared" si="51"/>
        <v>1252.87</v>
      </c>
      <c r="W161" s="218">
        <f t="shared" si="30"/>
        <v>1105.6</v>
      </c>
      <c r="X161" s="222">
        <v>858.68</v>
      </c>
      <c r="Y161" s="222">
        <v>1.47</v>
      </c>
      <c r="Z161" s="222">
        <v>245.45</v>
      </c>
      <c r="AA161" s="222"/>
      <c r="AB161" s="222"/>
      <c r="AC161" s="221">
        <f t="shared" si="52"/>
        <v>147.27</v>
      </c>
      <c r="AD161" s="222">
        <v>147.27</v>
      </c>
      <c r="AE161" s="222"/>
      <c r="AF161" s="222"/>
      <c r="AG161" s="222"/>
      <c r="AH161" s="222"/>
      <c r="AI161" s="222"/>
      <c r="AJ161" s="221">
        <f t="shared" si="53"/>
        <v>649.3325</v>
      </c>
      <c r="AK161" s="232">
        <f t="shared" si="58"/>
        <v>311.0576</v>
      </c>
      <c r="AL161" s="221">
        <f t="shared" si="59"/>
        <v>100.2296</v>
      </c>
      <c r="AM161" s="221">
        <f t="shared" si="54"/>
        <v>75.1722</v>
      </c>
      <c r="AN161" s="232">
        <f t="shared" si="55"/>
        <v>5.01148</v>
      </c>
      <c r="AO161" s="221">
        <f t="shared" si="56"/>
        <v>7.51722</v>
      </c>
      <c r="AP161" s="221">
        <f t="shared" si="57"/>
        <v>150.3444</v>
      </c>
      <c r="AQ161" s="222"/>
      <c r="AR161" s="223"/>
      <c r="AS161" s="170">
        <v>691.24</v>
      </c>
    </row>
    <row r="162" ht="25" customHeight="1" spans="1:45">
      <c r="A162" s="215">
        <v>154</v>
      </c>
      <c r="B162" s="216" t="s">
        <v>203</v>
      </c>
      <c r="C162" s="217" t="s">
        <v>407</v>
      </c>
      <c r="D162" s="217">
        <v>360010</v>
      </c>
      <c r="E162" s="216" t="s">
        <v>421</v>
      </c>
      <c r="F162" s="216" t="s">
        <v>422</v>
      </c>
      <c r="G162" s="218">
        <f t="shared" si="47"/>
        <v>404.5049</v>
      </c>
      <c r="H162" s="221">
        <f t="shared" si="48"/>
        <v>0</v>
      </c>
      <c r="I162" s="221">
        <f t="shared" si="49"/>
        <v>0</v>
      </c>
      <c r="J162" s="222"/>
      <c r="K162" s="222"/>
      <c r="L162" s="222"/>
      <c r="M162" s="222"/>
      <c r="N162" s="222"/>
      <c r="O162" s="221">
        <f t="shared" si="50"/>
        <v>0</v>
      </c>
      <c r="P162" s="222"/>
      <c r="Q162" s="222"/>
      <c r="R162" s="222"/>
      <c r="S162" s="222"/>
      <c r="T162" s="222"/>
      <c r="U162" s="222"/>
      <c r="V162" s="221">
        <f t="shared" si="51"/>
        <v>271.91</v>
      </c>
      <c r="W162" s="218">
        <f t="shared" si="30"/>
        <v>238.25</v>
      </c>
      <c r="X162" s="222">
        <v>172.1</v>
      </c>
      <c r="Y162" s="222">
        <v>0.29</v>
      </c>
      <c r="Z162" s="222">
        <v>51.1</v>
      </c>
      <c r="AA162" s="222">
        <v>14.76</v>
      </c>
      <c r="AB162" s="222"/>
      <c r="AC162" s="221">
        <f t="shared" si="52"/>
        <v>33.66</v>
      </c>
      <c r="AD162" s="222">
        <v>30.66</v>
      </c>
      <c r="AE162" s="222"/>
      <c r="AF162" s="222"/>
      <c r="AG162" s="222"/>
      <c r="AH162" s="222"/>
      <c r="AI162" s="222">
        <v>3</v>
      </c>
      <c r="AJ162" s="221">
        <f t="shared" si="53"/>
        <v>132.5949</v>
      </c>
      <c r="AK162" s="232">
        <f t="shared" si="58"/>
        <v>63.9744</v>
      </c>
      <c r="AL162" s="221">
        <f t="shared" si="59"/>
        <v>20.332</v>
      </c>
      <c r="AM162" s="221">
        <f t="shared" si="54"/>
        <v>15.249</v>
      </c>
      <c r="AN162" s="232">
        <f t="shared" si="55"/>
        <v>1.0166</v>
      </c>
      <c r="AO162" s="221">
        <f t="shared" si="56"/>
        <v>1.5249</v>
      </c>
      <c r="AP162" s="221">
        <f t="shared" si="57"/>
        <v>30.498</v>
      </c>
      <c r="AQ162" s="222"/>
      <c r="AR162" s="223" t="s">
        <v>418</v>
      </c>
      <c r="AS162" s="170">
        <v>145.69</v>
      </c>
    </row>
    <row r="163" ht="25" customHeight="1" spans="1:45">
      <c r="A163" s="215">
        <v>155</v>
      </c>
      <c r="B163" s="216" t="s">
        <v>203</v>
      </c>
      <c r="C163" s="217" t="s">
        <v>403</v>
      </c>
      <c r="D163" s="217">
        <v>360011</v>
      </c>
      <c r="E163" s="216" t="s">
        <v>423</v>
      </c>
      <c r="F163" s="216" t="s">
        <v>417</v>
      </c>
      <c r="G163" s="218">
        <f t="shared" si="47"/>
        <v>57.6349</v>
      </c>
      <c r="H163" s="221">
        <f t="shared" si="48"/>
        <v>0</v>
      </c>
      <c r="I163" s="221">
        <f t="shared" si="49"/>
        <v>0</v>
      </c>
      <c r="J163" s="222"/>
      <c r="K163" s="222"/>
      <c r="L163" s="222"/>
      <c r="M163" s="222"/>
      <c r="N163" s="222"/>
      <c r="O163" s="221">
        <f t="shared" si="50"/>
        <v>0</v>
      </c>
      <c r="P163" s="222"/>
      <c r="Q163" s="222"/>
      <c r="R163" s="222"/>
      <c r="S163" s="222"/>
      <c r="T163" s="222"/>
      <c r="U163" s="222"/>
      <c r="V163" s="221">
        <f t="shared" si="51"/>
        <v>38.35</v>
      </c>
      <c r="W163" s="218">
        <f t="shared" si="30"/>
        <v>33.06</v>
      </c>
      <c r="X163" s="222">
        <v>21.11</v>
      </c>
      <c r="Y163" s="222">
        <v>0.01</v>
      </c>
      <c r="Z163" s="222">
        <v>8.82</v>
      </c>
      <c r="AA163" s="222">
        <v>3.12</v>
      </c>
      <c r="AB163" s="222"/>
      <c r="AC163" s="221">
        <f t="shared" si="52"/>
        <v>5.29</v>
      </c>
      <c r="AD163" s="222">
        <v>5.29</v>
      </c>
      <c r="AE163" s="222"/>
      <c r="AF163" s="222"/>
      <c r="AG163" s="222"/>
      <c r="AH163" s="222"/>
      <c r="AI163" s="222"/>
      <c r="AJ163" s="221">
        <f t="shared" si="53"/>
        <v>19.2849</v>
      </c>
      <c r="AK163" s="232">
        <f t="shared" si="58"/>
        <v>9.7728</v>
      </c>
      <c r="AL163" s="221">
        <f t="shared" si="59"/>
        <v>2.8184</v>
      </c>
      <c r="AM163" s="221">
        <f t="shared" si="54"/>
        <v>2.1138</v>
      </c>
      <c r="AN163" s="232">
        <f t="shared" si="55"/>
        <v>0.14092</v>
      </c>
      <c r="AO163" s="221">
        <f t="shared" si="56"/>
        <v>0.21138</v>
      </c>
      <c r="AP163" s="221">
        <f t="shared" si="57"/>
        <v>4.2276</v>
      </c>
      <c r="AQ163" s="222"/>
      <c r="AR163" s="223"/>
      <c r="AS163" s="170">
        <v>25.85</v>
      </c>
    </row>
    <row r="164" ht="25" customHeight="1" spans="1:45">
      <c r="A164" s="215">
        <v>156</v>
      </c>
      <c r="B164" s="216" t="s">
        <v>203</v>
      </c>
      <c r="C164" s="217" t="s">
        <v>407</v>
      </c>
      <c r="D164" s="217">
        <v>360011</v>
      </c>
      <c r="E164" s="216" t="s">
        <v>423</v>
      </c>
      <c r="F164" s="216" t="s">
        <v>409</v>
      </c>
      <c r="G164" s="218">
        <f t="shared" si="47"/>
        <v>432.0478</v>
      </c>
      <c r="H164" s="221">
        <f t="shared" si="48"/>
        <v>0</v>
      </c>
      <c r="I164" s="221">
        <f t="shared" si="49"/>
        <v>0</v>
      </c>
      <c r="J164" s="222"/>
      <c r="K164" s="222"/>
      <c r="L164" s="222"/>
      <c r="M164" s="222"/>
      <c r="N164" s="222"/>
      <c r="O164" s="221">
        <f t="shared" si="50"/>
        <v>0</v>
      </c>
      <c r="P164" s="222"/>
      <c r="Q164" s="222"/>
      <c r="R164" s="222"/>
      <c r="S164" s="222"/>
      <c r="T164" s="222"/>
      <c r="U164" s="222"/>
      <c r="V164" s="221">
        <f t="shared" si="51"/>
        <v>290.46</v>
      </c>
      <c r="W164" s="218">
        <f t="shared" si="30"/>
        <v>255.42</v>
      </c>
      <c r="X164" s="222">
        <v>184.82</v>
      </c>
      <c r="Y164" s="222">
        <v>0.64</v>
      </c>
      <c r="Z164" s="222">
        <v>53.4</v>
      </c>
      <c r="AA164" s="222">
        <v>16.56</v>
      </c>
      <c r="AB164" s="222"/>
      <c r="AC164" s="221">
        <f t="shared" si="52"/>
        <v>35.04</v>
      </c>
      <c r="AD164" s="222">
        <v>32.04</v>
      </c>
      <c r="AE164" s="222"/>
      <c r="AF164" s="222"/>
      <c r="AG164" s="222"/>
      <c r="AH164" s="222"/>
      <c r="AI164" s="222">
        <v>3</v>
      </c>
      <c r="AJ164" s="221">
        <f t="shared" si="53"/>
        <v>141.5878</v>
      </c>
      <c r="AK164" s="232">
        <f t="shared" si="58"/>
        <v>68.4448</v>
      </c>
      <c r="AL164" s="221">
        <f t="shared" si="59"/>
        <v>21.672</v>
      </c>
      <c r="AM164" s="221">
        <f t="shared" si="54"/>
        <v>16.254</v>
      </c>
      <c r="AN164" s="232">
        <f t="shared" si="55"/>
        <v>1.0836</v>
      </c>
      <c r="AO164" s="221">
        <f t="shared" si="56"/>
        <v>1.6254</v>
      </c>
      <c r="AP164" s="221">
        <f t="shared" si="57"/>
        <v>32.508</v>
      </c>
      <c r="AQ164" s="222"/>
      <c r="AR164" s="223" t="s">
        <v>418</v>
      </c>
      <c r="AS164" s="170">
        <v>156.88</v>
      </c>
    </row>
    <row r="165" ht="25" customHeight="1" spans="1:45">
      <c r="A165" s="215">
        <v>157</v>
      </c>
      <c r="B165" s="216" t="s">
        <v>203</v>
      </c>
      <c r="C165" s="217" t="s">
        <v>403</v>
      </c>
      <c r="D165" s="217">
        <v>360012</v>
      </c>
      <c r="E165" s="216" t="s">
        <v>424</v>
      </c>
      <c r="F165" s="216" t="s">
        <v>425</v>
      </c>
      <c r="G165" s="218">
        <f t="shared" si="47"/>
        <v>169.5328</v>
      </c>
      <c r="H165" s="221">
        <f t="shared" si="48"/>
        <v>0</v>
      </c>
      <c r="I165" s="221">
        <f t="shared" si="49"/>
        <v>0</v>
      </c>
      <c r="J165" s="222"/>
      <c r="K165" s="222"/>
      <c r="L165" s="222"/>
      <c r="M165" s="222"/>
      <c r="N165" s="222"/>
      <c r="O165" s="221">
        <f t="shared" si="50"/>
        <v>0</v>
      </c>
      <c r="P165" s="222"/>
      <c r="Q165" s="222"/>
      <c r="R165" s="222"/>
      <c r="S165" s="222"/>
      <c r="T165" s="222"/>
      <c r="U165" s="222"/>
      <c r="V165" s="221">
        <f t="shared" si="51"/>
        <v>112</v>
      </c>
      <c r="W165" s="218">
        <f t="shared" si="30"/>
        <v>99.24</v>
      </c>
      <c r="X165" s="222">
        <v>77.85</v>
      </c>
      <c r="Y165" s="222">
        <v>0.12</v>
      </c>
      <c r="Z165" s="222">
        <v>21.27</v>
      </c>
      <c r="AA165" s="222"/>
      <c r="AB165" s="222"/>
      <c r="AC165" s="221">
        <f t="shared" si="52"/>
        <v>12.76</v>
      </c>
      <c r="AD165" s="222">
        <v>12.76</v>
      </c>
      <c r="AE165" s="222"/>
      <c r="AF165" s="222"/>
      <c r="AG165" s="222"/>
      <c r="AH165" s="222"/>
      <c r="AI165" s="222"/>
      <c r="AJ165" s="221">
        <f t="shared" si="53"/>
        <v>57.5328</v>
      </c>
      <c r="AK165" s="232">
        <f t="shared" si="58"/>
        <v>27.2928</v>
      </c>
      <c r="AL165" s="221">
        <f t="shared" si="59"/>
        <v>8.96</v>
      </c>
      <c r="AM165" s="221">
        <f t="shared" si="54"/>
        <v>6.72</v>
      </c>
      <c r="AN165" s="232">
        <f t="shared" si="55"/>
        <v>0.448</v>
      </c>
      <c r="AO165" s="221">
        <f t="shared" si="56"/>
        <v>0.672</v>
      </c>
      <c r="AP165" s="221">
        <f t="shared" si="57"/>
        <v>13.44</v>
      </c>
      <c r="AQ165" s="222"/>
      <c r="AR165" s="223"/>
      <c r="AS165" s="170">
        <v>58.58</v>
      </c>
    </row>
    <row r="166" ht="25" customHeight="1" spans="1:45">
      <c r="A166" s="215">
        <v>158</v>
      </c>
      <c r="B166" s="216" t="s">
        <v>203</v>
      </c>
      <c r="C166" s="217" t="s">
        <v>407</v>
      </c>
      <c r="D166" s="217">
        <v>360013</v>
      </c>
      <c r="E166" s="216" t="s">
        <v>426</v>
      </c>
      <c r="F166" s="216" t="s">
        <v>422</v>
      </c>
      <c r="G166" s="218">
        <f t="shared" si="47"/>
        <v>390.3936</v>
      </c>
      <c r="H166" s="221">
        <f t="shared" si="48"/>
        <v>0</v>
      </c>
      <c r="I166" s="221">
        <f t="shared" si="49"/>
        <v>0</v>
      </c>
      <c r="J166" s="222"/>
      <c r="K166" s="222"/>
      <c r="L166" s="222"/>
      <c r="M166" s="222"/>
      <c r="N166" s="222"/>
      <c r="O166" s="221">
        <f t="shared" si="50"/>
        <v>0</v>
      </c>
      <c r="P166" s="222"/>
      <c r="Q166" s="222"/>
      <c r="R166" s="222"/>
      <c r="S166" s="222"/>
      <c r="T166" s="222"/>
      <c r="U166" s="222"/>
      <c r="V166" s="221">
        <f t="shared" si="51"/>
        <v>262.56</v>
      </c>
      <c r="W166" s="218">
        <f t="shared" si="30"/>
        <v>231.07</v>
      </c>
      <c r="X166" s="222">
        <v>170.94</v>
      </c>
      <c r="Y166" s="222">
        <v>0.29</v>
      </c>
      <c r="Z166" s="222">
        <v>47.48</v>
      </c>
      <c r="AA166" s="222">
        <v>12.36</v>
      </c>
      <c r="AB166" s="222"/>
      <c r="AC166" s="221">
        <f t="shared" si="52"/>
        <v>31.49</v>
      </c>
      <c r="AD166" s="222">
        <v>28.49</v>
      </c>
      <c r="AE166" s="222"/>
      <c r="AF166" s="222"/>
      <c r="AG166" s="222"/>
      <c r="AH166" s="222"/>
      <c r="AI166" s="222">
        <v>3</v>
      </c>
      <c r="AJ166" s="221">
        <f t="shared" si="53"/>
        <v>127.8336</v>
      </c>
      <c r="AK166" s="232">
        <f t="shared" si="58"/>
        <v>61.0896</v>
      </c>
      <c r="AL166" s="221">
        <f t="shared" si="59"/>
        <v>19.776</v>
      </c>
      <c r="AM166" s="221">
        <f t="shared" si="54"/>
        <v>14.832</v>
      </c>
      <c r="AN166" s="232">
        <f t="shared" si="55"/>
        <v>0.9888</v>
      </c>
      <c r="AO166" s="221">
        <f t="shared" si="56"/>
        <v>1.4832</v>
      </c>
      <c r="AP166" s="221">
        <f t="shared" si="57"/>
        <v>29.664</v>
      </c>
      <c r="AQ166" s="222"/>
      <c r="AR166" s="223" t="s">
        <v>418</v>
      </c>
      <c r="AS166" s="170">
        <v>134.61</v>
      </c>
    </row>
    <row r="167" ht="25" customHeight="1" spans="1:45">
      <c r="A167" s="215">
        <v>159</v>
      </c>
      <c r="B167" s="216" t="s">
        <v>203</v>
      </c>
      <c r="C167" s="217" t="s">
        <v>403</v>
      </c>
      <c r="D167" s="217">
        <v>360014</v>
      </c>
      <c r="E167" s="216" t="s">
        <v>427</v>
      </c>
      <c r="F167" s="216" t="s">
        <v>417</v>
      </c>
      <c r="G167" s="218">
        <f t="shared" si="47"/>
        <v>52.3384</v>
      </c>
      <c r="H167" s="221">
        <f t="shared" si="48"/>
        <v>0</v>
      </c>
      <c r="I167" s="221">
        <f t="shared" si="49"/>
        <v>0</v>
      </c>
      <c r="J167" s="222"/>
      <c r="K167" s="222"/>
      <c r="L167" s="222"/>
      <c r="M167" s="222"/>
      <c r="N167" s="222"/>
      <c r="O167" s="221">
        <f t="shared" si="50"/>
        <v>0</v>
      </c>
      <c r="P167" s="222"/>
      <c r="Q167" s="222"/>
      <c r="R167" s="222"/>
      <c r="S167" s="222"/>
      <c r="T167" s="222"/>
      <c r="U167" s="222"/>
      <c r="V167" s="221">
        <f t="shared" si="51"/>
        <v>34.96</v>
      </c>
      <c r="W167" s="218">
        <f t="shared" si="30"/>
        <v>30.41</v>
      </c>
      <c r="X167" s="222">
        <v>19.93</v>
      </c>
      <c r="Y167" s="222">
        <v>0.02</v>
      </c>
      <c r="Z167" s="222">
        <v>7.58</v>
      </c>
      <c r="AA167" s="222">
        <v>2.88</v>
      </c>
      <c r="AB167" s="222"/>
      <c r="AC167" s="221">
        <f t="shared" si="52"/>
        <v>4.55</v>
      </c>
      <c r="AD167" s="222">
        <v>4.55</v>
      </c>
      <c r="AE167" s="222"/>
      <c r="AF167" s="222"/>
      <c r="AG167" s="222"/>
      <c r="AH167" s="222"/>
      <c r="AI167" s="222"/>
      <c r="AJ167" s="221">
        <f t="shared" si="53"/>
        <v>17.3784</v>
      </c>
      <c r="AK167" s="232">
        <f t="shared" si="58"/>
        <v>8.7168</v>
      </c>
      <c r="AL167" s="221">
        <f t="shared" si="59"/>
        <v>2.5664</v>
      </c>
      <c r="AM167" s="221">
        <f t="shared" si="54"/>
        <v>1.9248</v>
      </c>
      <c r="AN167" s="232">
        <f t="shared" si="55"/>
        <v>0.12832</v>
      </c>
      <c r="AO167" s="221">
        <f t="shared" si="56"/>
        <v>0.19248</v>
      </c>
      <c r="AP167" s="221">
        <f t="shared" si="57"/>
        <v>3.8496</v>
      </c>
      <c r="AQ167" s="222"/>
      <c r="AR167" s="223"/>
      <c r="AS167" s="170">
        <v>22.4</v>
      </c>
    </row>
    <row r="168" ht="25" customHeight="1" spans="1:45">
      <c r="A168" s="215">
        <v>160</v>
      </c>
      <c r="B168" s="216" t="s">
        <v>203</v>
      </c>
      <c r="C168" s="217" t="s">
        <v>407</v>
      </c>
      <c r="D168" s="217">
        <v>360014</v>
      </c>
      <c r="E168" s="216" t="s">
        <v>427</v>
      </c>
      <c r="F168" s="216" t="s">
        <v>409</v>
      </c>
      <c r="G168" s="218">
        <f t="shared" si="47"/>
        <v>237.1015</v>
      </c>
      <c r="H168" s="221">
        <f t="shared" si="48"/>
        <v>0</v>
      </c>
      <c r="I168" s="221">
        <f t="shared" si="49"/>
        <v>0</v>
      </c>
      <c r="J168" s="222"/>
      <c r="K168" s="222"/>
      <c r="L168" s="222"/>
      <c r="M168" s="222"/>
      <c r="N168" s="222"/>
      <c r="O168" s="221">
        <f t="shared" si="50"/>
        <v>0</v>
      </c>
      <c r="P168" s="222"/>
      <c r="Q168" s="222"/>
      <c r="R168" s="222"/>
      <c r="S168" s="222"/>
      <c r="T168" s="222"/>
      <c r="U168" s="222"/>
      <c r="V168" s="221">
        <f t="shared" si="51"/>
        <v>158.63</v>
      </c>
      <c r="W168" s="218">
        <f t="shared" si="30"/>
        <v>138.85</v>
      </c>
      <c r="X168" s="222">
        <v>98.66</v>
      </c>
      <c r="Y168" s="222">
        <v>0.13</v>
      </c>
      <c r="Z168" s="222">
        <v>30.46</v>
      </c>
      <c r="AA168" s="222">
        <v>9.6</v>
      </c>
      <c r="AB168" s="222"/>
      <c r="AC168" s="221">
        <f t="shared" si="52"/>
        <v>19.78</v>
      </c>
      <c r="AD168" s="222">
        <v>18.28</v>
      </c>
      <c r="AE168" s="222"/>
      <c r="AF168" s="222"/>
      <c r="AG168" s="222"/>
      <c r="AH168" s="222"/>
      <c r="AI168" s="222">
        <v>1.5</v>
      </c>
      <c r="AJ168" s="221">
        <f t="shared" si="53"/>
        <v>78.4715</v>
      </c>
      <c r="AK168" s="232">
        <f t="shared" si="58"/>
        <v>38.6384</v>
      </c>
      <c r="AL168" s="221">
        <f t="shared" si="59"/>
        <v>11.8024</v>
      </c>
      <c r="AM168" s="221">
        <f t="shared" si="54"/>
        <v>8.8518</v>
      </c>
      <c r="AN168" s="232">
        <f t="shared" si="55"/>
        <v>0.59012</v>
      </c>
      <c r="AO168" s="221">
        <f t="shared" si="56"/>
        <v>0.88518</v>
      </c>
      <c r="AP168" s="221">
        <f t="shared" si="57"/>
        <v>17.7036</v>
      </c>
      <c r="AQ168" s="222"/>
      <c r="AR168" s="223" t="s">
        <v>418</v>
      </c>
      <c r="AS168" s="170">
        <v>93.96</v>
      </c>
    </row>
    <row r="169" ht="25" customHeight="1" spans="1:45">
      <c r="A169" s="215">
        <v>161</v>
      </c>
      <c r="B169" s="216" t="s">
        <v>203</v>
      </c>
      <c r="C169" s="217" t="s">
        <v>407</v>
      </c>
      <c r="D169" s="217">
        <v>360015</v>
      </c>
      <c r="E169" s="216" t="s">
        <v>428</v>
      </c>
      <c r="F169" s="216" t="s">
        <v>422</v>
      </c>
      <c r="G169" s="218">
        <f t="shared" si="47"/>
        <v>451.2465</v>
      </c>
      <c r="H169" s="221">
        <f t="shared" si="48"/>
        <v>0</v>
      </c>
      <c r="I169" s="221">
        <f t="shared" si="49"/>
        <v>0</v>
      </c>
      <c r="J169" s="222"/>
      <c r="K169" s="222"/>
      <c r="L169" s="222"/>
      <c r="M169" s="222"/>
      <c r="N169" s="222"/>
      <c r="O169" s="221">
        <f t="shared" si="50"/>
        <v>0</v>
      </c>
      <c r="P169" s="222"/>
      <c r="Q169" s="222"/>
      <c r="R169" s="222"/>
      <c r="S169" s="222"/>
      <c r="T169" s="222"/>
      <c r="U169" s="222"/>
      <c r="V169" s="221">
        <f t="shared" si="51"/>
        <v>302.31</v>
      </c>
      <c r="W169" s="218">
        <f t="shared" si="30"/>
        <v>265.77</v>
      </c>
      <c r="X169" s="222">
        <v>198.34</v>
      </c>
      <c r="Y169" s="222">
        <v>0.37</v>
      </c>
      <c r="Z169" s="222">
        <v>55.9</v>
      </c>
      <c r="AA169" s="222">
        <v>11.16</v>
      </c>
      <c r="AB169" s="222"/>
      <c r="AC169" s="221">
        <f t="shared" si="52"/>
        <v>36.54</v>
      </c>
      <c r="AD169" s="222">
        <v>33.54</v>
      </c>
      <c r="AE169" s="222"/>
      <c r="AF169" s="222"/>
      <c r="AG169" s="222"/>
      <c r="AH169" s="222"/>
      <c r="AI169" s="222">
        <v>3</v>
      </c>
      <c r="AJ169" s="221">
        <f t="shared" si="53"/>
        <v>148.9365</v>
      </c>
      <c r="AK169" s="232">
        <f t="shared" si="58"/>
        <v>71.136</v>
      </c>
      <c r="AL169" s="221">
        <f t="shared" si="59"/>
        <v>23.052</v>
      </c>
      <c r="AM169" s="221">
        <f t="shared" si="54"/>
        <v>17.289</v>
      </c>
      <c r="AN169" s="232">
        <f t="shared" si="55"/>
        <v>1.1526</v>
      </c>
      <c r="AO169" s="221">
        <f t="shared" si="56"/>
        <v>1.7289</v>
      </c>
      <c r="AP169" s="221">
        <f t="shared" si="57"/>
        <v>34.578</v>
      </c>
      <c r="AQ169" s="222"/>
      <c r="AR169" s="223" t="s">
        <v>418</v>
      </c>
      <c r="AS169" s="170">
        <v>156.45</v>
      </c>
    </row>
    <row r="170" ht="25" customHeight="1" spans="1:45">
      <c r="A170" s="215">
        <v>162</v>
      </c>
      <c r="B170" s="216" t="s">
        <v>203</v>
      </c>
      <c r="C170" s="217" t="s">
        <v>407</v>
      </c>
      <c r="D170" s="217">
        <v>360016</v>
      </c>
      <c r="E170" s="216" t="s">
        <v>429</v>
      </c>
      <c r="F170" s="216" t="s">
        <v>422</v>
      </c>
      <c r="G170" s="218">
        <f t="shared" si="47"/>
        <v>320.7964</v>
      </c>
      <c r="H170" s="221">
        <f t="shared" si="48"/>
        <v>0</v>
      </c>
      <c r="I170" s="221">
        <f t="shared" si="49"/>
        <v>0</v>
      </c>
      <c r="J170" s="222"/>
      <c r="K170" s="222"/>
      <c r="L170" s="222"/>
      <c r="M170" s="222"/>
      <c r="N170" s="222"/>
      <c r="O170" s="221">
        <f t="shared" si="50"/>
        <v>0</v>
      </c>
      <c r="P170" s="222"/>
      <c r="Q170" s="222"/>
      <c r="R170" s="222"/>
      <c r="S170" s="222"/>
      <c r="T170" s="222"/>
      <c r="U170" s="222"/>
      <c r="V170" s="221">
        <f t="shared" si="51"/>
        <v>214.9</v>
      </c>
      <c r="W170" s="218">
        <f t="shared" si="30"/>
        <v>184.81</v>
      </c>
      <c r="X170" s="222">
        <v>129.65</v>
      </c>
      <c r="Y170" s="222">
        <v>0.15</v>
      </c>
      <c r="Z170" s="222">
        <v>42.65</v>
      </c>
      <c r="AA170" s="222">
        <v>12.36</v>
      </c>
      <c r="AB170" s="222"/>
      <c r="AC170" s="221">
        <f t="shared" si="52"/>
        <v>30.09</v>
      </c>
      <c r="AD170" s="222">
        <v>25.59</v>
      </c>
      <c r="AE170" s="222"/>
      <c r="AF170" s="222"/>
      <c r="AG170" s="222"/>
      <c r="AH170" s="222"/>
      <c r="AI170" s="222">
        <v>4.5</v>
      </c>
      <c r="AJ170" s="221">
        <f t="shared" si="53"/>
        <v>105.8964</v>
      </c>
      <c r="AK170" s="232">
        <f t="shared" si="58"/>
        <v>52.4256</v>
      </c>
      <c r="AL170" s="221">
        <f t="shared" si="59"/>
        <v>15.8432</v>
      </c>
      <c r="AM170" s="221">
        <f t="shared" si="54"/>
        <v>11.8824</v>
      </c>
      <c r="AN170" s="232">
        <f t="shared" si="55"/>
        <v>0.79216</v>
      </c>
      <c r="AO170" s="221">
        <f t="shared" si="56"/>
        <v>1.18824</v>
      </c>
      <c r="AP170" s="221">
        <f t="shared" si="57"/>
        <v>23.7648</v>
      </c>
      <c r="AQ170" s="222"/>
      <c r="AR170" s="223" t="s">
        <v>418</v>
      </c>
      <c r="AS170" s="170">
        <v>129.62</v>
      </c>
    </row>
    <row r="171" ht="25" customHeight="1" spans="1:45">
      <c r="A171" s="215">
        <v>163</v>
      </c>
      <c r="B171" s="216" t="s">
        <v>203</v>
      </c>
      <c r="C171" s="217" t="s">
        <v>403</v>
      </c>
      <c r="D171" s="217">
        <v>360017</v>
      </c>
      <c r="E171" s="216" t="s">
        <v>430</v>
      </c>
      <c r="F171" s="216" t="s">
        <v>417</v>
      </c>
      <c r="G171" s="218">
        <f t="shared" si="47"/>
        <v>45.9395</v>
      </c>
      <c r="H171" s="221">
        <f t="shared" si="48"/>
        <v>0</v>
      </c>
      <c r="I171" s="221">
        <f t="shared" si="49"/>
        <v>0</v>
      </c>
      <c r="J171" s="222"/>
      <c r="K171" s="222"/>
      <c r="L171" s="222"/>
      <c r="M171" s="222"/>
      <c r="N171" s="222"/>
      <c r="O171" s="221">
        <f t="shared" si="50"/>
        <v>0</v>
      </c>
      <c r="P171" s="222"/>
      <c r="Q171" s="222"/>
      <c r="R171" s="222"/>
      <c r="S171" s="222"/>
      <c r="T171" s="222"/>
      <c r="U171" s="222"/>
      <c r="V171" s="221">
        <f t="shared" si="51"/>
        <v>29.89</v>
      </c>
      <c r="W171" s="218">
        <f t="shared" si="30"/>
        <v>25.84</v>
      </c>
      <c r="X171" s="222">
        <v>16.68</v>
      </c>
      <c r="Y171" s="222">
        <v>0.01</v>
      </c>
      <c r="Z171" s="222">
        <v>6.75</v>
      </c>
      <c r="AA171" s="222">
        <v>2.4</v>
      </c>
      <c r="AB171" s="222"/>
      <c r="AC171" s="221">
        <f t="shared" si="52"/>
        <v>4.05</v>
      </c>
      <c r="AD171" s="222">
        <v>4.05</v>
      </c>
      <c r="AE171" s="222"/>
      <c r="AF171" s="222"/>
      <c r="AG171" s="222"/>
      <c r="AH171" s="222"/>
      <c r="AI171" s="222"/>
      <c r="AJ171" s="221">
        <f t="shared" si="53"/>
        <v>16.0495</v>
      </c>
      <c r="AK171" s="232">
        <f t="shared" si="58"/>
        <v>8.6272</v>
      </c>
      <c r="AL171" s="221">
        <f t="shared" si="59"/>
        <v>2.1992</v>
      </c>
      <c r="AM171" s="221">
        <f t="shared" si="54"/>
        <v>1.6494</v>
      </c>
      <c r="AN171" s="232">
        <f t="shared" si="55"/>
        <v>0.10996</v>
      </c>
      <c r="AO171" s="221">
        <f t="shared" si="56"/>
        <v>0.16494</v>
      </c>
      <c r="AP171" s="221">
        <f t="shared" si="57"/>
        <v>3.2988</v>
      </c>
      <c r="AQ171" s="222"/>
      <c r="AR171" s="223"/>
      <c r="AS171" s="170">
        <v>26.43</v>
      </c>
    </row>
    <row r="172" ht="25" customHeight="1" spans="1:45">
      <c r="A172" s="215">
        <v>164</v>
      </c>
      <c r="B172" s="216" t="s">
        <v>203</v>
      </c>
      <c r="C172" s="217" t="s">
        <v>407</v>
      </c>
      <c r="D172" s="217">
        <v>360017</v>
      </c>
      <c r="E172" s="216" t="s">
        <v>430</v>
      </c>
      <c r="F172" s="216" t="s">
        <v>409</v>
      </c>
      <c r="G172" s="218">
        <f t="shared" si="47"/>
        <v>222.4781</v>
      </c>
      <c r="H172" s="221">
        <f t="shared" si="48"/>
        <v>0</v>
      </c>
      <c r="I172" s="221">
        <f t="shared" si="49"/>
        <v>0</v>
      </c>
      <c r="J172" s="222"/>
      <c r="K172" s="222"/>
      <c r="L172" s="222"/>
      <c r="M172" s="222"/>
      <c r="N172" s="222"/>
      <c r="O172" s="221">
        <f t="shared" si="50"/>
        <v>0</v>
      </c>
      <c r="P172" s="222"/>
      <c r="Q172" s="222"/>
      <c r="R172" s="222"/>
      <c r="S172" s="222"/>
      <c r="T172" s="222"/>
      <c r="U172" s="222"/>
      <c r="V172" s="221">
        <f t="shared" si="51"/>
        <v>148.49</v>
      </c>
      <c r="W172" s="218">
        <f t="shared" si="30"/>
        <v>129.97</v>
      </c>
      <c r="X172" s="222">
        <v>92.85</v>
      </c>
      <c r="Y172" s="222">
        <v>0.12</v>
      </c>
      <c r="Z172" s="222">
        <v>28.36</v>
      </c>
      <c r="AA172" s="222">
        <v>8.64</v>
      </c>
      <c r="AB172" s="222"/>
      <c r="AC172" s="221">
        <f t="shared" si="52"/>
        <v>18.52</v>
      </c>
      <c r="AD172" s="222">
        <v>17.02</v>
      </c>
      <c r="AE172" s="222"/>
      <c r="AF172" s="222"/>
      <c r="AG172" s="222"/>
      <c r="AH172" s="222"/>
      <c r="AI172" s="222">
        <v>1.5</v>
      </c>
      <c r="AJ172" s="221">
        <f t="shared" si="53"/>
        <v>73.9881</v>
      </c>
      <c r="AK172" s="232">
        <f t="shared" si="58"/>
        <v>36.6336</v>
      </c>
      <c r="AL172" s="221">
        <f t="shared" si="59"/>
        <v>11.068</v>
      </c>
      <c r="AM172" s="221">
        <f t="shared" si="54"/>
        <v>8.301</v>
      </c>
      <c r="AN172" s="232">
        <f t="shared" si="55"/>
        <v>0.5534</v>
      </c>
      <c r="AO172" s="221">
        <f t="shared" si="56"/>
        <v>0.8301</v>
      </c>
      <c r="AP172" s="221">
        <f t="shared" si="57"/>
        <v>16.602</v>
      </c>
      <c r="AQ172" s="222"/>
      <c r="AR172" s="223" t="s">
        <v>418</v>
      </c>
      <c r="AS172" s="170">
        <v>90.61</v>
      </c>
    </row>
    <row r="173" ht="25" customHeight="1" spans="1:45">
      <c r="A173" s="215">
        <v>165</v>
      </c>
      <c r="B173" s="216" t="s">
        <v>203</v>
      </c>
      <c r="C173" s="217" t="s">
        <v>403</v>
      </c>
      <c r="D173" s="217">
        <v>360018</v>
      </c>
      <c r="E173" s="216" t="s">
        <v>431</v>
      </c>
      <c r="F173" s="216" t="s">
        <v>417</v>
      </c>
      <c r="G173" s="218">
        <f t="shared" si="47"/>
        <v>165.4222</v>
      </c>
      <c r="H173" s="221">
        <f t="shared" si="48"/>
        <v>0</v>
      </c>
      <c r="I173" s="221">
        <f t="shared" si="49"/>
        <v>0</v>
      </c>
      <c r="J173" s="222"/>
      <c r="K173" s="222"/>
      <c r="L173" s="222"/>
      <c r="M173" s="222"/>
      <c r="N173" s="222"/>
      <c r="O173" s="221">
        <f t="shared" si="50"/>
        <v>0</v>
      </c>
      <c r="P173" s="222"/>
      <c r="Q173" s="222"/>
      <c r="R173" s="222"/>
      <c r="S173" s="222"/>
      <c r="T173" s="222"/>
      <c r="U173" s="222"/>
      <c r="V173" s="221">
        <f t="shared" si="51"/>
        <v>109.46</v>
      </c>
      <c r="W173" s="218">
        <f t="shared" si="30"/>
        <v>94.67</v>
      </c>
      <c r="X173" s="222">
        <v>63.73</v>
      </c>
      <c r="Y173" s="222">
        <v>0.04</v>
      </c>
      <c r="Z173" s="222">
        <v>24.66</v>
      </c>
      <c r="AA173" s="222">
        <v>6.24</v>
      </c>
      <c r="AB173" s="222"/>
      <c r="AC173" s="221">
        <f t="shared" si="52"/>
        <v>14.79</v>
      </c>
      <c r="AD173" s="222">
        <v>14.79</v>
      </c>
      <c r="AE173" s="222"/>
      <c r="AF173" s="222"/>
      <c r="AG173" s="222"/>
      <c r="AH173" s="222"/>
      <c r="AI173" s="222"/>
      <c r="AJ173" s="221">
        <f t="shared" si="53"/>
        <v>55.9622</v>
      </c>
      <c r="AK173" s="232">
        <f t="shared" si="58"/>
        <v>28.0928</v>
      </c>
      <c r="AL173" s="221">
        <f t="shared" si="59"/>
        <v>8.2576</v>
      </c>
      <c r="AM173" s="221">
        <f t="shared" si="54"/>
        <v>6.1932</v>
      </c>
      <c r="AN173" s="232">
        <f t="shared" si="55"/>
        <v>0.41288</v>
      </c>
      <c r="AO173" s="221">
        <f t="shared" si="56"/>
        <v>0.61932</v>
      </c>
      <c r="AP173" s="221">
        <f t="shared" si="57"/>
        <v>12.3864</v>
      </c>
      <c r="AQ173" s="222"/>
      <c r="AR173" s="223"/>
      <c r="AS173" s="170">
        <v>72.36</v>
      </c>
    </row>
    <row r="174" ht="25" customHeight="1" spans="1:45">
      <c r="A174" s="215">
        <v>166</v>
      </c>
      <c r="B174" s="216" t="s">
        <v>203</v>
      </c>
      <c r="C174" s="217" t="s">
        <v>407</v>
      </c>
      <c r="D174" s="217">
        <v>360018</v>
      </c>
      <c r="E174" s="216" t="s">
        <v>431</v>
      </c>
      <c r="F174" s="216" t="s">
        <v>409</v>
      </c>
      <c r="G174" s="218">
        <f t="shared" si="47"/>
        <v>670.892</v>
      </c>
      <c r="H174" s="221">
        <f t="shared" si="48"/>
        <v>0</v>
      </c>
      <c r="I174" s="221">
        <f t="shared" si="49"/>
        <v>0</v>
      </c>
      <c r="J174" s="222"/>
      <c r="K174" s="222"/>
      <c r="L174" s="222"/>
      <c r="M174" s="222"/>
      <c r="N174" s="222"/>
      <c r="O174" s="221">
        <f t="shared" si="50"/>
        <v>0</v>
      </c>
      <c r="P174" s="222"/>
      <c r="Q174" s="222"/>
      <c r="R174" s="222"/>
      <c r="S174" s="222"/>
      <c r="T174" s="222"/>
      <c r="U174" s="222"/>
      <c r="V174" s="221">
        <f t="shared" si="51"/>
        <v>446.94</v>
      </c>
      <c r="W174" s="218">
        <f t="shared" si="30"/>
        <v>389.41</v>
      </c>
      <c r="X174" s="222">
        <v>278.73</v>
      </c>
      <c r="Y174" s="222">
        <v>0.34</v>
      </c>
      <c r="Z174" s="222">
        <v>88.38</v>
      </c>
      <c r="AA174" s="222">
        <v>21.96</v>
      </c>
      <c r="AB174" s="222"/>
      <c r="AC174" s="221">
        <f t="shared" si="52"/>
        <v>57.53</v>
      </c>
      <c r="AD174" s="222">
        <v>53.03</v>
      </c>
      <c r="AE174" s="222"/>
      <c r="AF174" s="222"/>
      <c r="AG174" s="222"/>
      <c r="AH174" s="222"/>
      <c r="AI174" s="222">
        <v>4.5</v>
      </c>
      <c r="AJ174" s="221">
        <f t="shared" si="53"/>
        <v>223.952</v>
      </c>
      <c r="AK174" s="232">
        <f t="shared" si="58"/>
        <v>110.4224</v>
      </c>
      <c r="AL174" s="221">
        <f t="shared" si="59"/>
        <v>33.6384</v>
      </c>
      <c r="AM174" s="221">
        <f t="shared" si="54"/>
        <v>25.2288</v>
      </c>
      <c r="AN174" s="232">
        <f t="shared" si="55"/>
        <v>1.68192</v>
      </c>
      <c r="AO174" s="221">
        <f t="shared" si="56"/>
        <v>2.52288</v>
      </c>
      <c r="AP174" s="221">
        <f t="shared" si="57"/>
        <v>50.4576</v>
      </c>
      <c r="AQ174" s="222"/>
      <c r="AR174" s="223" t="s">
        <v>418</v>
      </c>
      <c r="AS174" s="170">
        <v>269.66</v>
      </c>
    </row>
    <row r="175" ht="25" customHeight="1" spans="1:45">
      <c r="A175" s="215">
        <v>167</v>
      </c>
      <c r="B175" s="216" t="s">
        <v>203</v>
      </c>
      <c r="C175" s="217" t="s">
        <v>403</v>
      </c>
      <c r="D175" s="217">
        <v>360019</v>
      </c>
      <c r="E175" s="216" t="s">
        <v>432</v>
      </c>
      <c r="F175" s="216" t="s">
        <v>417</v>
      </c>
      <c r="G175" s="218">
        <f t="shared" si="47"/>
        <v>315.0846</v>
      </c>
      <c r="H175" s="221">
        <f t="shared" si="48"/>
        <v>0</v>
      </c>
      <c r="I175" s="221">
        <f t="shared" si="49"/>
        <v>0</v>
      </c>
      <c r="J175" s="222"/>
      <c r="K175" s="222"/>
      <c r="L175" s="222"/>
      <c r="M175" s="222"/>
      <c r="N175" s="222"/>
      <c r="O175" s="221">
        <f t="shared" si="50"/>
        <v>0</v>
      </c>
      <c r="P175" s="222"/>
      <c r="Q175" s="222"/>
      <c r="R175" s="222"/>
      <c r="S175" s="222"/>
      <c r="T175" s="222"/>
      <c r="U175" s="222"/>
      <c r="V175" s="221">
        <f t="shared" si="51"/>
        <v>207.46</v>
      </c>
      <c r="W175" s="218">
        <f t="shared" si="30"/>
        <v>178.89</v>
      </c>
      <c r="X175" s="222">
        <v>123.23</v>
      </c>
      <c r="Y175" s="222">
        <v>0.13</v>
      </c>
      <c r="Z175" s="222">
        <v>47.61</v>
      </c>
      <c r="AA175" s="222">
        <v>7.92</v>
      </c>
      <c r="AB175" s="222"/>
      <c r="AC175" s="221">
        <f t="shared" si="52"/>
        <v>28.57</v>
      </c>
      <c r="AD175" s="222">
        <v>28.57</v>
      </c>
      <c r="AE175" s="222"/>
      <c r="AF175" s="222"/>
      <c r="AG175" s="222"/>
      <c r="AH175" s="222"/>
      <c r="AI175" s="222"/>
      <c r="AJ175" s="221">
        <f t="shared" si="53"/>
        <v>107.6246</v>
      </c>
      <c r="AK175" s="232">
        <f t="shared" si="58"/>
        <v>53.7488</v>
      </c>
      <c r="AL175" s="221">
        <f t="shared" si="59"/>
        <v>15.9632</v>
      </c>
      <c r="AM175" s="221">
        <f t="shared" si="54"/>
        <v>11.9724</v>
      </c>
      <c r="AN175" s="232">
        <f t="shared" si="55"/>
        <v>0.79816</v>
      </c>
      <c r="AO175" s="221">
        <f t="shared" si="56"/>
        <v>1.19724</v>
      </c>
      <c r="AP175" s="221">
        <f t="shared" si="57"/>
        <v>23.9448</v>
      </c>
      <c r="AQ175" s="222"/>
      <c r="AR175" s="223"/>
      <c r="AS175" s="170">
        <v>136.39</v>
      </c>
    </row>
    <row r="176" ht="25" customHeight="1" spans="1:45">
      <c r="A176" s="215">
        <v>168</v>
      </c>
      <c r="B176" s="216" t="s">
        <v>203</v>
      </c>
      <c r="C176" s="217" t="s">
        <v>407</v>
      </c>
      <c r="D176" s="217">
        <v>360019</v>
      </c>
      <c r="E176" s="216" t="s">
        <v>432</v>
      </c>
      <c r="F176" s="216" t="s">
        <v>409</v>
      </c>
      <c r="G176" s="218">
        <f t="shared" si="47"/>
        <v>1258.7663</v>
      </c>
      <c r="H176" s="221">
        <f t="shared" si="48"/>
        <v>0</v>
      </c>
      <c r="I176" s="221">
        <f t="shared" si="49"/>
        <v>0</v>
      </c>
      <c r="J176" s="222"/>
      <c r="K176" s="222"/>
      <c r="L176" s="222"/>
      <c r="M176" s="222"/>
      <c r="N176" s="222"/>
      <c r="O176" s="221">
        <f t="shared" si="50"/>
        <v>0</v>
      </c>
      <c r="P176" s="222"/>
      <c r="Q176" s="222"/>
      <c r="R176" s="222"/>
      <c r="S176" s="222"/>
      <c r="T176" s="222"/>
      <c r="U176" s="222"/>
      <c r="V176" s="221">
        <f t="shared" si="51"/>
        <v>834.21</v>
      </c>
      <c r="W176" s="218">
        <f t="shared" si="30"/>
        <v>736.22</v>
      </c>
      <c r="X176" s="222">
        <v>547.47</v>
      </c>
      <c r="Y176" s="222">
        <v>0.83</v>
      </c>
      <c r="Z176" s="222">
        <v>163.32</v>
      </c>
      <c r="AA176" s="222">
        <v>24.6</v>
      </c>
      <c r="AB176" s="222"/>
      <c r="AC176" s="221">
        <f t="shared" si="52"/>
        <v>97.99</v>
      </c>
      <c r="AD176" s="222">
        <v>97.99</v>
      </c>
      <c r="AE176" s="222"/>
      <c r="AF176" s="222"/>
      <c r="AG176" s="222"/>
      <c r="AH176" s="222"/>
      <c r="AI176" s="222"/>
      <c r="AJ176" s="221">
        <f t="shared" si="53"/>
        <v>424.5563</v>
      </c>
      <c r="AK176" s="232">
        <f t="shared" si="58"/>
        <v>205.9616</v>
      </c>
      <c r="AL176" s="221">
        <f t="shared" si="59"/>
        <v>64.7688</v>
      </c>
      <c r="AM176" s="221">
        <f t="shared" si="54"/>
        <v>48.5766</v>
      </c>
      <c r="AN176" s="232">
        <f t="shared" si="55"/>
        <v>3.23844</v>
      </c>
      <c r="AO176" s="221">
        <f t="shared" si="56"/>
        <v>4.85766</v>
      </c>
      <c r="AP176" s="221">
        <f t="shared" si="57"/>
        <v>97.1532</v>
      </c>
      <c r="AQ176" s="222"/>
      <c r="AR176" s="223"/>
      <c r="AS176" s="170">
        <v>477.65</v>
      </c>
    </row>
    <row r="177" ht="25" customHeight="1" spans="1:45">
      <c r="A177" s="215">
        <v>169</v>
      </c>
      <c r="B177" s="216" t="s">
        <v>203</v>
      </c>
      <c r="C177" s="217" t="s">
        <v>407</v>
      </c>
      <c r="D177" s="217">
        <v>360020</v>
      </c>
      <c r="E177" s="216" t="s">
        <v>433</v>
      </c>
      <c r="F177" s="216" t="s">
        <v>422</v>
      </c>
      <c r="G177" s="218">
        <f t="shared" si="47"/>
        <v>1580.2754</v>
      </c>
      <c r="H177" s="221">
        <f t="shared" si="48"/>
        <v>0</v>
      </c>
      <c r="I177" s="221">
        <f t="shared" si="49"/>
        <v>0</v>
      </c>
      <c r="J177" s="222"/>
      <c r="K177" s="222"/>
      <c r="L177" s="222"/>
      <c r="M177" s="222"/>
      <c r="N177" s="222"/>
      <c r="O177" s="221">
        <f t="shared" si="50"/>
        <v>0</v>
      </c>
      <c r="P177" s="222"/>
      <c r="Q177" s="222"/>
      <c r="R177" s="222"/>
      <c r="S177" s="222"/>
      <c r="T177" s="222"/>
      <c r="U177" s="222"/>
      <c r="V177" s="221">
        <f t="shared" si="51"/>
        <v>1051.22</v>
      </c>
      <c r="W177" s="218">
        <f t="shared" si="30"/>
        <v>928.62</v>
      </c>
      <c r="X177" s="222">
        <v>700.42</v>
      </c>
      <c r="Y177" s="222">
        <v>1.27</v>
      </c>
      <c r="Z177" s="222">
        <v>199.33</v>
      </c>
      <c r="AA177" s="222">
        <v>27.6</v>
      </c>
      <c r="AB177" s="222"/>
      <c r="AC177" s="221">
        <f t="shared" si="52"/>
        <v>122.6</v>
      </c>
      <c r="AD177" s="222">
        <v>119.6</v>
      </c>
      <c r="AE177" s="222"/>
      <c r="AF177" s="222"/>
      <c r="AG177" s="222"/>
      <c r="AH177" s="222"/>
      <c r="AI177" s="222">
        <v>3</v>
      </c>
      <c r="AJ177" s="221">
        <f t="shared" si="53"/>
        <v>529.0554</v>
      </c>
      <c r="AK177" s="232">
        <f t="shared" si="58"/>
        <v>253.488</v>
      </c>
      <c r="AL177" s="221">
        <f t="shared" si="59"/>
        <v>81.6496</v>
      </c>
      <c r="AM177" s="221">
        <f t="shared" si="54"/>
        <v>61.2372</v>
      </c>
      <c r="AN177" s="232">
        <f t="shared" si="55"/>
        <v>4.08248</v>
      </c>
      <c r="AO177" s="221">
        <f t="shared" si="56"/>
        <v>6.12372</v>
      </c>
      <c r="AP177" s="221">
        <f t="shared" si="57"/>
        <v>122.4744</v>
      </c>
      <c r="AQ177" s="222"/>
      <c r="AR177" s="223" t="s">
        <v>418</v>
      </c>
      <c r="AS177" s="170">
        <v>563.68</v>
      </c>
    </row>
    <row r="178" ht="25" customHeight="1" spans="1:45">
      <c r="A178" s="215">
        <v>170</v>
      </c>
      <c r="B178" s="216" t="s">
        <v>203</v>
      </c>
      <c r="C178" s="217" t="s">
        <v>407</v>
      </c>
      <c r="D178" s="217">
        <v>360021</v>
      </c>
      <c r="E178" s="216" t="s">
        <v>434</v>
      </c>
      <c r="F178" s="216" t="s">
        <v>422</v>
      </c>
      <c r="G178" s="218">
        <f t="shared" si="47"/>
        <v>896.3686</v>
      </c>
      <c r="H178" s="221">
        <f t="shared" si="48"/>
        <v>0</v>
      </c>
      <c r="I178" s="221">
        <f t="shared" si="49"/>
        <v>0</v>
      </c>
      <c r="J178" s="222"/>
      <c r="K178" s="222"/>
      <c r="L178" s="222"/>
      <c r="M178" s="222"/>
      <c r="N178" s="222"/>
      <c r="O178" s="221">
        <f t="shared" si="50"/>
        <v>0</v>
      </c>
      <c r="P178" s="222"/>
      <c r="Q178" s="222"/>
      <c r="R178" s="222"/>
      <c r="S178" s="222"/>
      <c r="T178" s="222"/>
      <c r="U178" s="222"/>
      <c r="V178" s="221">
        <f t="shared" si="51"/>
        <v>590.48</v>
      </c>
      <c r="W178" s="218">
        <f t="shared" si="30"/>
        <v>519.11</v>
      </c>
      <c r="X178" s="222">
        <v>403.71</v>
      </c>
      <c r="Y178" s="222">
        <v>0.74</v>
      </c>
      <c r="Z178" s="222">
        <v>114.66</v>
      </c>
      <c r="AA178" s="222"/>
      <c r="AB178" s="222"/>
      <c r="AC178" s="221">
        <f t="shared" si="52"/>
        <v>71.37</v>
      </c>
      <c r="AD178" s="222">
        <v>69.87</v>
      </c>
      <c r="AE178" s="222"/>
      <c r="AF178" s="222"/>
      <c r="AG178" s="222"/>
      <c r="AH178" s="222"/>
      <c r="AI178" s="222">
        <v>1.5</v>
      </c>
      <c r="AJ178" s="221">
        <f t="shared" si="53"/>
        <v>305.8886</v>
      </c>
      <c r="AK178" s="232">
        <f t="shared" si="58"/>
        <v>146.864</v>
      </c>
      <c r="AL178" s="221">
        <f t="shared" si="59"/>
        <v>47.1184</v>
      </c>
      <c r="AM178" s="221">
        <f t="shared" si="54"/>
        <v>35.3388</v>
      </c>
      <c r="AN178" s="232">
        <f t="shared" si="55"/>
        <v>2.35592</v>
      </c>
      <c r="AO178" s="221">
        <f t="shared" si="56"/>
        <v>3.53388</v>
      </c>
      <c r="AP178" s="221">
        <f t="shared" si="57"/>
        <v>70.6776</v>
      </c>
      <c r="AQ178" s="222"/>
      <c r="AR178" s="223" t="s">
        <v>418</v>
      </c>
      <c r="AS178" s="170">
        <v>328.92</v>
      </c>
    </row>
    <row r="179" ht="25" customHeight="1" spans="1:45">
      <c r="A179" s="215">
        <v>171</v>
      </c>
      <c r="B179" s="216" t="s">
        <v>203</v>
      </c>
      <c r="C179" s="217" t="s">
        <v>407</v>
      </c>
      <c r="D179" s="217">
        <v>360022</v>
      </c>
      <c r="E179" s="216" t="s">
        <v>435</v>
      </c>
      <c r="F179" s="216" t="s">
        <v>422</v>
      </c>
      <c r="G179" s="218">
        <f t="shared" si="47"/>
        <v>1074.8133</v>
      </c>
      <c r="H179" s="221">
        <f t="shared" si="48"/>
        <v>0</v>
      </c>
      <c r="I179" s="221">
        <f t="shared" si="49"/>
        <v>0</v>
      </c>
      <c r="J179" s="222"/>
      <c r="K179" s="222"/>
      <c r="L179" s="222"/>
      <c r="M179" s="222"/>
      <c r="N179" s="222"/>
      <c r="O179" s="221">
        <f t="shared" si="50"/>
        <v>0</v>
      </c>
      <c r="P179" s="222"/>
      <c r="Q179" s="222"/>
      <c r="R179" s="222"/>
      <c r="S179" s="222"/>
      <c r="T179" s="222"/>
      <c r="U179" s="222"/>
      <c r="V179" s="221">
        <f t="shared" si="51"/>
        <v>709.35</v>
      </c>
      <c r="W179" s="218">
        <f t="shared" si="30"/>
        <v>624.37</v>
      </c>
      <c r="X179" s="222">
        <v>486.87</v>
      </c>
      <c r="Y179" s="222">
        <v>0.87</v>
      </c>
      <c r="Z179" s="222">
        <v>136.63</v>
      </c>
      <c r="AA179" s="222"/>
      <c r="AB179" s="222"/>
      <c r="AC179" s="221">
        <f t="shared" si="52"/>
        <v>84.98</v>
      </c>
      <c r="AD179" s="222">
        <v>81.98</v>
      </c>
      <c r="AE179" s="222"/>
      <c r="AF179" s="222"/>
      <c r="AG179" s="222"/>
      <c r="AH179" s="222"/>
      <c r="AI179" s="222">
        <v>3</v>
      </c>
      <c r="AJ179" s="221">
        <f t="shared" si="53"/>
        <v>365.4633</v>
      </c>
      <c r="AK179" s="232">
        <f t="shared" si="58"/>
        <v>174.7488</v>
      </c>
      <c r="AL179" s="221">
        <f t="shared" si="59"/>
        <v>56.508</v>
      </c>
      <c r="AM179" s="221">
        <f t="shared" si="54"/>
        <v>42.381</v>
      </c>
      <c r="AN179" s="232">
        <f t="shared" si="55"/>
        <v>2.8254</v>
      </c>
      <c r="AO179" s="221">
        <f t="shared" si="56"/>
        <v>4.2381</v>
      </c>
      <c r="AP179" s="221">
        <f t="shared" si="57"/>
        <v>84.762</v>
      </c>
      <c r="AQ179" s="222"/>
      <c r="AR179" s="223" t="s">
        <v>418</v>
      </c>
      <c r="AS179" s="170">
        <v>385.83</v>
      </c>
    </row>
    <row r="180" ht="25" customHeight="1" spans="1:45">
      <c r="A180" s="215">
        <v>172</v>
      </c>
      <c r="B180" s="216" t="s">
        <v>203</v>
      </c>
      <c r="C180" s="217" t="s">
        <v>403</v>
      </c>
      <c r="D180" s="217">
        <v>360023</v>
      </c>
      <c r="E180" s="216" t="s">
        <v>436</v>
      </c>
      <c r="F180" s="216" t="s">
        <v>417</v>
      </c>
      <c r="G180" s="218">
        <f t="shared" si="47"/>
        <v>118.7026</v>
      </c>
      <c r="H180" s="221">
        <f t="shared" si="48"/>
        <v>0</v>
      </c>
      <c r="I180" s="221">
        <f t="shared" si="49"/>
        <v>0</v>
      </c>
      <c r="J180" s="222"/>
      <c r="K180" s="222"/>
      <c r="L180" s="222"/>
      <c r="M180" s="222"/>
      <c r="N180" s="222"/>
      <c r="O180" s="221">
        <f t="shared" si="50"/>
        <v>0</v>
      </c>
      <c r="P180" s="222"/>
      <c r="Q180" s="222"/>
      <c r="R180" s="222"/>
      <c r="S180" s="222"/>
      <c r="T180" s="222"/>
      <c r="U180" s="222"/>
      <c r="V180" s="221">
        <f t="shared" si="51"/>
        <v>78.74</v>
      </c>
      <c r="W180" s="218">
        <f t="shared" si="30"/>
        <v>68.17</v>
      </c>
      <c r="X180" s="222">
        <v>45.82</v>
      </c>
      <c r="Y180" s="222">
        <v>0.06</v>
      </c>
      <c r="Z180" s="222">
        <v>17.61</v>
      </c>
      <c r="AA180" s="222">
        <v>4.68</v>
      </c>
      <c r="AB180" s="222"/>
      <c r="AC180" s="221">
        <f t="shared" si="52"/>
        <v>10.57</v>
      </c>
      <c r="AD180" s="222">
        <v>10.57</v>
      </c>
      <c r="AE180" s="222"/>
      <c r="AF180" s="222"/>
      <c r="AG180" s="222"/>
      <c r="AH180" s="222"/>
      <c r="AI180" s="222"/>
      <c r="AJ180" s="221">
        <f t="shared" si="53"/>
        <v>39.9626</v>
      </c>
      <c r="AK180" s="232">
        <f t="shared" si="58"/>
        <v>19.9664</v>
      </c>
      <c r="AL180" s="221">
        <f t="shared" si="59"/>
        <v>5.9248</v>
      </c>
      <c r="AM180" s="221">
        <f t="shared" si="54"/>
        <v>4.4436</v>
      </c>
      <c r="AN180" s="232">
        <f t="shared" si="55"/>
        <v>0.29624</v>
      </c>
      <c r="AO180" s="221">
        <f t="shared" si="56"/>
        <v>0.44436</v>
      </c>
      <c r="AP180" s="221">
        <f t="shared" si="57"/>
        <v>8.8872</v>
      </c>
      <c r="AQ180" s="222"/>
      <c r="AR180" s="223"/>
      <c r="AS180" s="170">
        <v>50.73</v>
      </c>
    </row>
    <row r="181" ht="25" customHeight="1" spans="1:45">
      <c r="A181" s="215">
        <v>173</v>
      </c>
      <c r="B181" s="216" t="s">
        <v>203</v>
      </c>
      <c r="C181" s="217" t="s">
        <v>407</v>
      </c>
      <c r="D181" s="217">
        <v>360023</v>
      </c>
      <c r="E181" s="216" t="s">
        <v>436</v>
      </c>
      <c r="F181" s="216" t="s">
        <v>409</v>
      </c>
      <c r="G181" s="218">
        <f t="shared" si="47"/>
        <v>787.0473</v>
      </c>
      <c r="H181" s="221">
        <f t="shared" si="48"/>
        <v>0</v>
      </c>
      <c r="I181" s="221">
        <f t="shared" si="49"/>
        <v>0</v>
      </c>
      <c r="J181" s="222"/>
      <c r="K181" s="222"/>
      <c r="L181" s="222"/>
      <c r="M181" s="222"/>
      <c r="N181" s="222"/>
      <c r="O181" s="221">
        <f t="shared" si="50"/>
        <v>0</v>
      </c>
      <c r="P181" s="222"/>
      <c r="Q181" s="222"/>
      <c r="R181" s="222"/>
      <c r="S181" s="222"/>
      <c r="T181" s="222"/>
      <c r="U181" s="222"/>
      <c r="V181" s="221">
        <f t="shared" si="51"/>
        <v>524.97</v>
      </c>
      <c r="W181" s="218">
        <f t="shared" si="30"/>
        <v>459.85</v>
      </c>
      <c r="X181" s="222">
        <v>334.78</v>
      </c>
      <c r="Y181" s="222">
        <v>0.51</v>
      </c>
      <c r="Z181" s="222">
        <v>101.04</v>
      </c>
      <c r="AA181" s="222">
        <v>23.52</v>
      </c>
      <c r="AB181" s="222"/>
      <c r="AC181" s="221">
        <f t="shared" si="52"/>
        <v>65.12</v>
      </c>
      <c r="AD181" s="222">
        <v>60.62</v>
      </c>
      <c r="AE181" s="222"/>
      <c r="AF181" s="222"/>
      <c r="AG181" s="222"/>
      <c r="AH181" s="222"/>
      <c r="AI181" s="222">
        <v>4.5</v>
      </c>
      <c r="AJ181" s="221">
        <f t="shared" si="53"/>
        <v>262.0773</v>
      </c>
      <c r="AK181" s="232">
        <f t="shared" si="58"/>
        <v>127.9008</v>
      </c>
      <c r="AL181" s="221">
        <f t="shared" si="59"/>
        <v>39.756</v>
      </c>
      <c r="AM181" s="221">
        <f t="shared" si="54"/>
        <v>29.817</v>
      </c>
      <c r="AN181" s="232">
        <f t="shared" si="55"/>
        <v>1.9878</v>
      </c>
      <c r="AO181" s="221">
        <f t="shared" si="56"/>
        <v>2.9817</v>
      </c>
      <c r="AP181" s="221">
        <f t="shared" si="57"/>
        <v>59.634</v>
      </c>
      <c r="AQ181" s="222"/>
      <c r="AR181" s="223" t="s">
        <v>418</v>
      </c>
      <c r="AS181" s="170">
        <v>302.43</v>
      </c>
    </row>
    <row r="182" ht="25" customHeight="1" spans="1:45">
      <c r="A182" s="215">
        <v>174</v>
      </c>
      <c r="B182" s="216" t="s">
        <v>203</v>
      </c>
      <c r="C182" s="217" t="s">
        <v>407</v>
      </c>
      <c r="D182" s="217">
        <v>360024</v>
      </c>
      <c r="E182" s="216" t="s">
        <v>437</v>
      </c>
      <c r="F182" s="216" t="s">
        <v>422</v>
      </c>
      <c r="G182" s="218">
        <f t="shared" si="47"/>
        <v>781.3298</v>
      </c>
      <c r="H182" s="221">
        <f t="shared" si="48"/>
        <v>0</v>
      </c>
      <c r="I182" s="221">
        <f t="shared" si="49"/>
        <v>0</v>
      </c>
      <c r="J182" s="222"/>
      <c r="K182" s="222"/>
      <c r="L182" s="222"/>
      <c r="M182" s="222"/>
      <c r="N182" s="222"/>
      <c r="O182" s="221">
        <f t="shared" si="50"/>
        <v>0</v>
      </c>
      <c r="P182" s="222"/>
      <c r="Q182" s="222"/>
      <c r="R182" s="222"/>
      <c r="S182" s="222"/>
      <c r="T182" s="222"/>
      <c r="U182" s="222"/>
      <c r="V182" s="221">
        <f t="shared" si="51"/>
        <v>525.5</v>
      </c>
      <c r="W182" s="218">
        <f t="shared" si="30"/>
        <v>461.35</v>
      </c>
      <c r="X182" s="222">
        <v>344.14</v>
      </c>
      <c r="Y182" s="222">
        <v>0.62</v>
      </c>
      <c r="Z182" s="222">
        <v>96.91</v>
      </c>
      <c r="AA182" s="222">
        <v>19.68</v>
      </c>
      <c r="AB182" s="222"/>
      <c r="AC182" s="221">
        <f t="shared" si="52"/>
        <v>64.15</v>
      </c>
      <c r="AD182" s="222">
        <v>58.15</v>
      </c>
      <c r="AE182" s="222"/>
      <c r="AF182" s="222"/>
      <c r="AG182" s="222"/>
      <c r="AH182" s="222"/>
      <c r="AI182" s="222">
        <v>6</v>
      </c>
      <c r="AJ182" s="221">
        <f t="shared" si="53"/>
        <v>255.8298</v>
      </c>
      <c r="AK182" s="232">
        <f t="shared" si="58"/>
        <v>120.8784</v>
      </c>
      <c r="AL182" s="221">
        <f t="shared" si="59"/>
        <v>39.9856</v>
      </c>
      <c r="AM182" s="221">
        <f t="shared" si="54"/>
        <v>29.9892</v>
      </c>
      <c r="AN182" s="232">
        <f t="shared" si="55"/>
        <v>1.99928</v>
      </c>
      <c r="AO182" s="221">
        <f t="shared" si="56"/>
        <v>2.99892</v>
      </c>
      <c r="AP182" s="221">
        <f t="shared" si="57"/>
        <v>59.9784</v>
      </c>
      <c r="AQ182" s="222"/>
      <c r="AR182" s="223" t="s">
        <v>418</v>
      </c>
      <c r="AS182" s="170">
        <v>255.67</v>
      </c>
    </row>
    <row r="183" ht="25" customHeight="1" spans="1:45">
      <c r="A183" s="215">
        <v>175</v>
      </c>
      <c r="B183" s="216" t="s">
        <v>203</v>
      </c>
      <c r="C183" s="217" t="s">
        <v>407</v>
      </c>
      <c r="D183" s="217">
        <v>360025</v>
      </c>
      <c r="E183" s="216" t="s">
        <v>438</v>
      </c>
      <c r="F183" s="216" t="s">
        <v>422</v>
      </c>
      <c r="G183" s="218">
        <f t="shared" si="47"/>
        <v>616.2162</v>
      </c>
      <c r="H183" s="221">
        <f t="shared" si="48"/>
        <v>0</v>
      </c>
      <c r="I183" s="221">
        <f t="shared" si="49"/>
        <v>0</v>
      </c>
      <c r="J183" s="222"/>
      <c r="K183" s="222"/>
      <c r="L183" s="222"/>
      <c r="M183" s="222"/>
      <c r="N183" s="222"/>
      <c r="O183" s="221">
        <f t="shared" si="50"/>
        <v>0</v>
      </c>
      <c r="P183" s="222"/>
      <c r="Q183" s="222"/>
      <c r="R183" s="222"/>
      <c r="S183" s="222"/>
      <c r="T183" s="222"/>
      <c r="U183" s="222"/>
      <c r="V183" s="221">
        <f t="shared" si="51"/>
        <v>412.56</v>
      </c>
      <c r="W183" s="218">
        <f t="shared" si="30"/>
        <v>362.12</v>
      </c>
      <c r="X183" s="222">
        <v>270.17</v>
      </c>
      <c r="Y183" s="222">
        <v>0.5</v>
      </c>
      <c r="Z183" s="222">
        <v>76.57</v>
      </c>
      <c r="AA183" s="222">
        <v>14.88</v>
      </c>
      <c r="AB183" s="222"/>
      <c r="AC183" s="221">
        <f t="shared" si="52"/>
        <v>50.44</v>
      </c>
      <c r="AD183" s="222">
        <v>45.94</v>
      </c>
      <c r="AE183" s="222"/>
      <c r="AF183" s="222"/>
      <c r="AG183" s="222"/>
      <c r="AH183" s="222"/>
      <c r="AI183" s="222">
        <v>4.5</v>
      </c>
      <c r="AJ183" s="221">
        <f t="shared" si="53"/>
        <v>203.6562</v>
      </c>
      <c r="AK183" s="232">
        <f t="shared" si="58"/>
        <v>97.4976</v>
      </c>
      <c r="AL183" s="221">
        <f t="shared" si="59"/>
        <v>31.4544</v>
      </c>
      <c r="AM183" s="221">
        <f t="shared" si="54"/>
        <v>23.5908</v>
      </c>
      <c r="AN183" s="232">
        <f t="shared" si="55"/>
        <v>1.57272</v>
      </c>
      <c r="AO183" s="221">
        <f t="shared" si="56"/>
        <v>2.35908</v>
      </c>
      <c r="AP183" s="221">
        <f t="shared" si="57"/>
        <v>47.1816</v>
      </c>
      <c r="AQ183" s="222"/>
      <c r="AR183" s="223" t="s">
        <v>418</v>
      </c>
      <c r="AS183" s="170">
        <v>216.18</v>
      </c>
    </row>
    <row r="184" ht="25" customHeight="1" spans="1:45">
      <c r="A184" s="215">
        <v>176</v>
      </c>
      <c r="B184" s="216" t="s">
        <v>203</v>
      </c>
      <c r="C184" s="217" t="s">
        <v>403</v>
      </c>
      <c r="D184" s="217">
        <v>360026</v>
      </c>
      <c r="E184" s="216" t="s">
        <v>439</v>
      </c>
      <c r="F184" s="216" t="s">
        <v>417</v>
      </c>
      <c r="G184" s="218">
        <f t="shared" si="47"/>
        <v>57.8231</v>
      </c>
      <c r="H184" s="221">
        <f t="shared" si="48"/>
        <v>0</v>
      </c>
      <c r="I184" s="221">
        <f t="shared" si="49"/>
        <v>0</v>
      </c>
      <c r="J184" s="222"/>
      <c r="K184" s="222"/>
      <c r="L184" s="222"/>
      <c r="M184" s="222"/>
      <c r="N184" s="222"/>
      <c r="O184" s="221">
        <f t="shared" si="50"/>
        <v>0</v>
      </c>
      <c r="P184" s="222"/>
      <c r="Q184" s="222"/>
      <c r="R184" s="222"/>
      <c r="S184" s="222"/>
      <c r="T184" s="222"/>
      <c r="U184" s="222"/>
      <c r="V184" s="221">
        <f t="shared" si="51"/>
        <v>38.29</v>
      </c>
      <c r="W184" s="218">
        <f t="shared" si="30"/>
        <v>33.02</v>
      </c>
      <c r="X184" s="222">
        <v>21.7</v>
      </c>
      <c r="Y184" s="222">
        <v>0.01</v>
      </c>
      <c r="Z184" s="222">
        <v>8.79</v>
      </c>
      <c r="AA184" s="222">
        <v>2.52</v>
      </c>
      <c r="AB184" s="222"/>
      <c r="AC184" s="221">
        <f t="shared" si="52"/>
        <v>5.27</v>
      </c>
      <c r="AD184" s="222">
        <v>5.27</v>
      </c>
      <c r="AE184" s="222"/>
      <c r="AF184" s="222"/>
      <c r="AG184" s="222"/>
      <c r="AH184" s="222"/>
      <c r="AI184" s="222"/>
      <c r="AJ184" s="221">
        <f t="shared" si="53"/>
        <v>19.5331</v>
      </c>
      <c r="AK184" s="232">
        <f t="shared" si="58"/>
        <v>9.8752</v>
      </c>
      <c r="AL184" s="221">
        <f t="shared" si="59"/>
        <v>2.8616</v>
      </c>
      <c r="AM184" s="221">
        <f t="shared" si="54"/>
        <v>2.1462</v>
      </c>
      <c r="AN184" s="232">
        <f t="shared" si="55"/>
        <v>0.14308</v>
      </c>
      <c r="AO184" s="221">
        <f t="shared" si="56"/>
        <v>0.21462</v>
      </c>
      <c r="AP184" s="221">
        <f t="shared" si="57"/>
        <v>4.2924</v>
      </c>
      <c r="AQ184" s="222"/>
      <c r="AR184" s="223"/>
      <c r="AS184" s="170">
        <v>25.95</v>
      </c>
    </row>
    <row r="185" ht="25" customHeight="1" spans="1:45">
      <c r="A185" s="215">
        <v>177</v>
      </c>
      <c r="B185" s="216" t="s">
        <v>203</v>
      </c>
      <c r="C185" s="217" t="s">
        <v>407</v>
      </c>
      <c r="D185" s="217">
        <v>360026</v>
      </c>
      <c r="E185" s="216" t="s">
        <v>439</v>
      </c>
      <c r="F185" s="216" t="s">
        <v>409</v>
      </c>
      <c r="G185" s="218">
        <f t="shared" si="47"/>
        <v>673.738</v>
      </c>
      <c r="H185" s="221">
        <f t="shared" si="48"/>
        <v>0</v>
      </c>
      <c r="I185" s="221">
        <f t="shared" si="49"/>
        <v>0</v>
      </c>
      <c r="J185" s="222"/>
      <c r="K185" s="222"/>
      <c r="L185" s="222"/>
      <c r="M185" s="222"/>
      <c r="N185" s="222"/>
      <c r="O185" s="221">
        <f t="shared" si="50"/>
        <v>0</v>
      </c>
      <c r="P185" s="222"/>
      <c r="Q185" s="222"/>
      <c r="R185" s="222"/>
      <c r="S185" s="222"/>
      <c r="T185" s="222"/>
      <c r="U185" s="222"/>
      <c r="V185" s="221">
        <f t="shared" si="51"/>
        <v>450.46</v>
      </c>
      <c r="W185" s="218">
        <f t="shared" si="30"/>
        <v>395.5</v>
      </c>
      <c r="X185" s="222">
        <v>290.8</v>
      </c>
      <c r="Y185" s="222">
        <v>0.44</v>
      </c>
      <c r="Z185" s="222">
        <v>84.1</v>
      </c>
      <c r="AA185" s="222">
        <v>20.16</v>
      </c>
      <c r="AB185" s="222"/>
      <c r="AC185" s="221">
        <f t="shared" si="52"/>
        <v>54.96</v>
      </c>
      <c r="AD185" s="222">
        <v>50.46</v>
      </c>
      <c r="AE185" s="222"/>
      <c r="AF185" s="222"/>
      <c r="AG185" s="222"/>
      <c r="AH185" s="222"/>
      <c r="AI185" s="222">
        <v>4.5</v>
      </c>
      <c r="AJ185" s="221">
        <f t="shared" si="53"/>
        <v>223.278</v>
      </c>
      <c r="AK185" s="232">
        <f t="shared" si="58"/>
        <v>108.312</v>
      </c>
      <c r="AL185" s="221">
        <f t="shared" si="59"/>
        <v>34.064</v>
      </c>
      <c r="AM185" s="221">
        <f t="shared" si="54"/>
        <v>25.548</v>
      </c>
      <c r="AN185" s="232">
        <f t="shared" si="55"/>
        <v>1.7032</v>
      </c>
      <c r="AO185" s="221">
        <f t="shared" si="56"/>
        <v>2.5548</v>
      </c>
      <c r="AP185" s="221">
        <f t="shared" si="57"/>
        <v>51.096</v>
      </c>
      <c r="AQ185" s="222"/>
      <c r="AR185" s="223" t="s">
        <v>418</v>
      </c>
      <c r="AS185" s="170">
        <v>251.15</v>
      </c>
    </row>
    <row r="186" ht="25" customHeight="1" spans="1:45">
      <c r="A186" s="215">
        <v>178</v>
      </c>
      <c r="B186" s="216" t="s">
        <v>203</v>
      </c>
      <c r="C186" s="217" t="s">
        <v>407</v>
      </c>
      <c r="D186" s="217">
        <v>360027</v>
      </c>
      <c r="E186" s="216" t="s">
        <v>440</v>
      </c>
      <c r="F186" s="216" t="s">
        <v>409</v>
      </c>
      <c r="G186" s="218">
        <f t="shared" si="47"/>
        <v>1106.2623</v>
      </c>
      <c r="H186" s="221">
        <f t="shared" si="48"/>
        <v>0</v>
      </c>
      <c r="I186" s="221">
        <f t="shared" si="49"/>
        <v>0</v>
      </c>
      <c r="J186" s="222"/>
      <c r="K186" s="222"/>
      <c r="L186" s="222"/>
      <c r="M186" s="222"/>
      <c r="N186" s="222"/>
      <c r="O186" s="221">
        <f t="shared" si="50"/>
        <v>0</v>
      </c>
      <c r="P186" s="222"/>
      <c r="Q186" s="222"/>
      <c r="R186" s="222"/>
      <c r="S186" s="222"/>
      <c r="T186" s="222"/>
      <c r="U186" s="222"/>
      <c r="V186" s="221">
        <f t="shared" si="51"/>
        <v>728.33</v>
      </c>
      <c r="W186" s="218">
        <f t="shared" si="30"/>
        <v>642.26</v>
      </c>
      <c r="X186" s="222">
        <v>497.82</v>
      </c>
      <c r="Y186" s="222">
        <v>0.99</v>
      </c>
      <c r="Z186" s="222">
        <v>143.45</v>
      </c>
      <c r="AA186" s="222"/>
      <c r="AB186" s="222"/>
      <c r="AC186" s="221">
        <f t="shared" si="52"/>
        <v>86.07</v>
      </c>
      <c r="AD186" s="222">
        <v>86.07</v>
      </c>
      <c r="AE186" s="222"/>
      <c r="AF186" s="222"/>
      <c r="AG186" s="222"/>
      <c r="AH186" s="222"/>
      <c r="AI186" s="222"/>
      <c r="AJ186" s="221">
        <f t="shared" si="53"/>
        <v>377.9323</v>
      </c>
      <c r="AK186" s="232">
        <f t="shared" ref="AK186:AK223" si="60">SUM(J186,K186,P186,N186/0.8,X186,Y186,Z186,AG186/0.35,AD186)*0.16+AS186*0.16</f>
        <v>181.2832</v>
      </c>
      <c r="AL186" s="221">
        <f t="shared" si="59"/>
        <v>58.2664</v>
      </c>
      <c r="AM186" s="221">
        <f t="shared" si="54"/>
        <v>43.6998</v>
      </c>
      <c r="AN186" s="232">
        <f t="shared" si="55"/>
        <v>2.91332</v>
      </c>
      <c r="AO186" s="221">
        <f t="shared" si="56"/>
        <v>4.36998</v>
      </c>
      <c r="AP186" s="221">
        <f t="shared" si="57"/>
        <v>87.3996</v>
      </c>
      <c r="AQ186" s="222"/>
      <c r="AR186" s="223"/>
      <c r="AS186" s="170">
        <v>404.69</v>
      </c>
    </row>
    <row r="187" ht="25" customHeight="1" spans="1:45">
      <c r="A187" s="215">
        <v>179</v>
      </c>
      <c r="B187" s="216" t="s">
        <v>203</v>
      </c>
      <c r="C187" s="217" t="s">
        <v>407</v>
      </c>
      <c r="D187" s="217">
        <v>360028</v>
      </c>
      <c r="E187" s="216" t="s">
        <v>441</v>
      </c>
      <c r="F187" s="216" t="s">
        <v>409</v>
      </c>
      <c r="G187" s="218">
        <f t="shared" si="47"/>
        <v>1282.7895</v>
      </c>
      <c r="H187" s="221">
        <f t="shared" si="48"/>
        <v>0</v>
      </c>
      <c r="I187" s="221">
        <f t="shared" si="49"/>
        <v>0</v>
      </c>
      <c r="J187" s="222"/>
      <c r="K187" s="222"/>
      <c r="L187" s="222"/>
      <c r="M187" s="222"/>
      <c r="N187" s="222"/>
      <c r="O187" s="221">
        <f t="shared" si="50"/>
        <v>0</v>
      </c>
      <c r="P187" s="222"/>
      <c r="Q187" s="222"/>
      <c r="R187" s="222"/>
      <c r="S187" s="222"/>
      <c r="T187" s="222"/>
      <c r="U187" s="222"/>
      <c r="V187" s="221">
        <f t="shared" si="51"/>
        <v>842.01</v>
      </c>
      <c r="W187" s="218">
        <f t="shared" si="30"/>
        <v>738.06</v>
      </c>
      <c r="X187" s="222">
        <v>563.77</v>
      </c>
      <c r="Y187" s="222">
        <v>1.04</v>
      </c>
      <c r="Z187" s="222">
        <v>173.25</v>
      </c>
      <c r="AA187" s="222"/>
      <c r="AB187" s="222"/>
      <c r="AC187" s="221">
        <f t="shared" si="52"/>
        <v>103.95</v>
      </c>
      <c r="AD187" s="222">
        <v>103.95</v>
      </c>
      <c r="AE187" s="222"/>
      <c r="AF187" s="222"/>
      <c r="AG187" s="222"/>
      <c r="AH187" s="222"/>
      <c r="AI187" s="222"/>
      <c r="AJ187" s="221">
        <f t="shared" si="53"/>
        <v>440.7795</v>
      </c>
      <c r="AK187" s="232">
        <f t="shared" si="60"/>
        <v>213.4368</v>
      </c>
      <c r="AL187" s="221">
        <f t="shared" si="59"/>
        <v>67.3608</v>
      </c>
      <c r="AM187" s="221">
        <f t="shared" si="54"/>
        <v>50.5206</v>
      </c>
      <c r="AN187" s="232">
        <f t="shared" si="55"/>
        <v>3.36804</v>
      </c>
      <c r="AO187" s="221">
        <f t="shared" si="56"/>
        <v>5.05206</v>
      </c>
      <c r="AP187" s="221">
        <f t="shared" si="57"/>
        <v>101.0412</v>
      </c>
      <c r="AQ187" s="222"/>
      <c r="AR187" s="223"/>
      <c r="AS187" s="170">
        <v>491.97</v>
      </c>
    </row>
    <row r="188" ht="25" customHeight="1" spans="1:45">
      <c r="A188" s="215">
        <v>180</v>
      </c>
      <c r="B188" s="216" t="s">
        <v>203</v>
      </c>
      <c r="C188" s="217" t="s">
        <v>407</v>
      </c>
      <c r="D188" s="217">
        <v>360029</v>
      </c>
      <c r="E188" s="216" t="s">
        <v>442</v>
      </c>
      <c r="F188" s="216" t="s">
        <v>422</v>
      </c>
      <c r="G188" s="218">
        <f t="shared" si="47"/>
        <v>495.0435</v>
      </c>
      <c r="H188" s="221">
        <f t="shared" si="48"/>
        <v>0</v>
      </c>
      <c r="I188" s="221">
        <f t="shared" si="49"/>
        <v>0</v>
      </c>
      <c r="J188" s="222"/>
      <c r="K188" s="222"/>
      <c r="L188" s="222"/>
      <c r="M188" s="222"/>
      <c r="N188" s="222"/>
      <c r="O188" s="221">
        <f t="shared" si="50"/>
        <v>0</v>
      </c>
      <c r="P188" s="222"/>
      <c r="Q188" s="222"/>
      <c r="R188" s="222"/>
      <c r="S188" s="222"/>
      <c r="T188" s="222"/>
      <c r="U188" s="222"/>
      <c r="V188" s="221">
        <f t="shared" si="51"/>
        <v>330.81</v>
      </c>
      <c r="W188" s="218">
        <f t="shared" si="30"/>
        <v>290.93</v>
      </c>
      <c r="X188" s="222">
        <v>220.93</v>
      </c>
      <c r="Y188" s="222">
        <v>0.38</v>
      </c>
      <c r="Z188" s="222">
        <v>61.46</v>
      </c>
      <c r="AA188" s="222">
        <v>8.16</v>
      </c>
      <c r="AB188" s="222"/>
      <c r="AC188" s="221">
        <f t="shared" si="52"/>
        <v>39.88</v>
      </c>
      <c r="AD188" s="222">
        <v>36.88</v>
      </c>
      <c r="AE188" s="222"/>
      <c r="AF188" s="222"/>
      <c r="AG188" s="222"/>
      <c r="AH188" s="222"/>
      <c r="AI188" s="222">
        <v>3</v>
      </c>
      <c r="AJ188" s="221">
        <f t="shared" si="53"/>
        <v>164.2335</v>
      </c>
      <c r="AK188" s="232">
        <f t="shared" si="60"/>
        <v>77.928</v>
      </c>
      <c r="AL188" s="221">
        <f t="shared" si="59"/>
        <v>25.572</v>
      </c>
      <c r="AM188" s="221">
        <f t="shared" si="54"/>
        <v>19.179</v>
      </c>
      <c r="AN188" s="232">
        <f t="shared" si="55"/>
        <v>1.2786</v>
      </c>
      <c r="AO188" s="221">
        <f t="shared" si="56"/>
        <v>1.9179</v>
      </c>
      <c r="AP188" s="221">
        <f t="shared" si="57"/>
        <v>38.358</v>
      </c>
      <c r="AQ188" s="222"/>
      <c r="AR188" s="223" t="s">
        <v>418</v>
      </c>
      <c r="AS188" s="170">
        <v>167.4</v>
      </c>
    </row>
    <row r="189" ht="25" customHeight="1" spans="1:45">
      <c r="A189" s="215">
        <v>181</v>
      </c>
      <c r="B189" s="216" t="s">
        <v>203</v>
      </c>
      <c r="C189" s="217" t="s">
        <v>403</v>
      </c>
      <c r="D189" s="217">
        <v>360030</v>
      </c>
      <c r="E189" s="216" t="s">
        <v>443</v>
      </c>
      <c r="F189" s="216" t="s">
        <v>417</v>
      </c>
      <c r="G189" s="218">
        <f t="shared" si="47"/>
        <v>126.3584</v>
      </c>
      <c r="H189" s="221">
        <f t="shared" si="48"/>
        <v>0</v>
      </c>
      <c r="I189" s="221">
        <f t="shared" si="49"/>
        <v>0</v>
      </c>
      <c r="J189" s="222"/>
      <c r="K189" s="222"/>
      <c r="L189" s="222"/>
      <c r="M189" s="222"/>
      <c r="N189" s="222"/>
      <c r="O189" s="221">
        <f t="shared" si="50"/>
        <v>0</v>
      </c>
      <c r="P189" s="222"/>
      <c r="Q189" s="222"/>
      <c r="R189" s="222"/>
      <c r="S189" s="222"/>
      <c r="T189" s="222"/>
      <c r="U189" s="222"/>
      <c r="V189" s="221">
        <f t="shared" si="51"/>
        <v>83.44</v>
      </c>
      <c r="W189" s="218">
        <f t="shared" si="30"/>
        <v>72.5</v>
      </c>
      <c r="X189" s="222">
        <v>51.05</v>
      </c>
      <c r="Y189" s="222">
        <v>0.1</v>
      </c>
      <c r="Z189" s="222">
        <v>18.23</v>
      </c>
      <c r="AA189" s="222">
        <v>3.12</v>
      </c>
      <c r="AB189" s="222"/>
      <c r="AC189" s="221">
        <f t="shared" si="52"/>
        <v>10.94</v>
      </c>
      <c r="AD189" s="222">
        <v>10.94</v>
      </c>
      <c r="AE189" s="222"/>
      <c r="AF189" s="222"/>
      <c r="AG189" s="222"/>
      <c r="AH189" s="222"/>
      <c r="AI189" s="222"/>
      <c r="AJ189" s="221">
        <f t="shared" si="53"/>
        <v>42.9184</v>
      </c>
      <c r="AK189" s="232">
        <f t="shared" si="60"/>
        <v>21.232</v>
      </c>
      <c r="AL189" s="221">
        <f t="shared" si="59"/>
        <v>6.4256</v>
      </c>
      <c r="AM189" s="221">
        <f t="shared" si="54"/>
        <v>4.8192</v>
      </c>
      <c r="AN189" s="232">
        <f t="shared" si="55"/>
        <v>0.32128</v>
      </c>
      <c r="AO189" s="221">
        <f t="shared" si="56"/>
        <v>0.48192</v>
      </c>
      <c r="AP189" s="221">
        <f t="shared" si="57"/>
        <v>9.6384</v>
      </c>
      <c r="AQ189" s="222"/>
      <c r="AR189" s="223"/>
      <c r="AS189" s="170">
        <v>52.38</v>
      </c>
    </row>
    <row r="190" ht="25" customHeight="1" spans="1:45">
      <c r="A190" s="215">
        <v>182</v>
      </c>
      <c r="B190" s="216" t="s">
        <v>203</v>
      </c>
      <c r="C190" s="217" t="s">
        <v>407</v>
      </c>
      <c r="D190" s="217">
        <v>360030</v>
      </c>
      <c r="E190" s="216" t="s">
        <v>443</v>
      </c>
      <c r="F190" s="216" t="s">
        <v>409</v>
      </c>
      <c r="G190" s="218">
        <f t="shared" si="47"/>
        <v>490.358</v>
      </c>
      <c r="H190" s="221">
        <f t="shared" si="48"/>
        <v>0</v>
      </c>
      <c r="I190" s="221">
        <f t="shared" si="49"/>
        <v>0</v>
      </c>
      <c r="J190" s="222"/>
      <c r="K190" s="222"/>
      <c r="L190" s="222"/>
      <c r="M190" s="222"/>
      <c r="N190" s="222"/>
      <c r="O190" s="221">
        <f t="shared" si="50"/>
        <v>0</v>
      </c>
      <c r="P190" s="222"/>
      <c r="Q190" s="222"/>
      <c r="R190" s="222"/>
      <c r="S190" s="222"/>
      <c r="T190" s="222"/>
      <c r="U190" s="222"/>
      <c r="V190" s="221">
        <f t="shared" si="51"/>
        <v>325.48</v>
      </c>
      <c r="W190" s="218">
        <f t="shared" si="30"/>
        <v>288.63</v>
      </c>
      <c r="X190" s="222">
        <v>218.16</v>
      </c>
      <c r="Y190" s="222">
        <v>0.41</v>
      </c>
      <c r="Z190" s="222">
        <v>61.42</v>
      </c>
      <c r="AA190" s="222">
        <v>8.64</v>
      </c>
      <c r="AB190" s="222"/>
      <c r="AC190" s="221">
        <f t="shared" si="52"/>
        <v>36.85</v>
      </c>
      <c r="AD190" s="222">
        <v>36.85</v>
      </c>
      <c r="AE190" s="222"/>
      <c r="AF190" s="222"/>
      <c r="AG190" s="222"/>
      <c r="AH190" s="222"/>
      <c r="AI190" s="222"/>
      <c r="AJ190" s="221">
        <f t="shared" si="53"/>
        <v>164.878</v>
      </c>
      <c r="AK190" s="232">
        <f t="shared" si="60"/>
        <v>79.3312</v>
      </c>
      <c r="AL190" s="221">
        <f t="shared" si="59"/>
        <v>25.3472</v>
      </c>
      <c r="AM190" s="221">
        <f t="shared" si="54"/>
        <v>19.0104</v>
      </c>
      <c r="AN190" s="232">
        <f t="shared" si="55"/>
        <v>1.26736</v>
      </c>
      <c r="AO190" s="221">
        <f t="shared" si="56"/>
        <v>1.90104</v>
      </c>
      <c r="AP190" s="221">
        <f t="shared" si="57"/>
        <v>38.0208</v>
      </c>
      <c r="AQ190" s="222"/>
      <c r="AR190" s="223"/>
      <c r="AS190" s="170">
        <v>178.98</v>
      </c>
    </row>
    <row r="191" ht="25" customHeight="1" spans="1:45">
      <c r="A191" s="215">
        <v>183</v>
      </c>
      <c r="B191" s="216" t="s">
        <v>203</v>
      </c>
      <c r="C191" s="217" t="s">
        <v>407</v>
      </c>
      <c r="D191" s="217">
        <v>360031</v>
      </c>
      <c r="E191" s="216" t="s">
        <v>444</v>
      </c>
      <c r="F191" s="216" t="s">
        <v>422</v>
      </c>
      <c r="G191" s="218">
        <f t="shared" si="47"/>
        <v>695.5431</v>
      </c>
      <c r="H191" s="221">
        <f t="shared" si="48"/>
        <v>0</v>
      </c>
      <c r="I191" s="221">
        <f t="shared" si="49"/>
        <v>0</v>
      </c>
      <c r="J191" s="222"/>
      <c r="K191" s="222"/>
      <c r="L191" s="222"/>
      <c r="M191" s="222"/>
      <c r="N191" s="222"/>
      <c r="O191" s="221">
        <f t="shared" si="50"/>
        <v>0</v>
      </c>
      <c r="P191" s="222"/>
      <c r="Q191" s="222"/>
      <c r="R191" s="222"/>
      <c r="S191" s="222"/>
      <c r="T191" s="222"/>
      <c r="U191" s="222"/>
      <c r="V191" s="221">
        <f t="shared" si="51"/>
        <v>466.03</v>
      </c>
      <c r="W191" s="218">
        <f t="shared" si="30"/>
        <v>408.72</v>
      </c>
      <c r="X191" s="222">
        <v>301.68</v>
      </c>
      <c r="Y191" s="222">
        <v>0.55</v>
      </c>
      <c r="Z191" s="222">
        <v>88.01</v>
      </c>
      <c r="AA191" s="222">
        <v>18.48</v>
      </c>
      <c r="AB191" s="222"/>
      <c r="AC191" s="221">
        <f t="shared" si="52"/>
        <v>57.31</v>
      </c>
      <c r="AD191" s="222">
        <v>52.81</v>
      </c>
      <c r="AE191" s="222"/>
      <c r="AF191" s="222"/>
      <c r="AG191" s="222"/>
      <c r="AH191" s="222"/>
      <c r="AI191" s="222">
        <v>4.5</v>
      </c>
      <c r="AJ191" s="221">
        <f t="shared" si="53"/>
        <v>229.5131</v>
      </c>
      <c r="AK191" s="232">
        <f t="shared" si="60"/>
        <v>109.8896</v>
      </c>
      <c r="AL191" s="221">
        <f t="shared" si="59"/>
        <v>35.444</v>
      </c>
      <c r="AM191" s="221">
        <f t="shared" si="54"/>
        <v>26.583</v>
      </c>
      <c r="AN191" s="232">
        <f t="shared" si="55"/>
        <v>1.7722</v>
      </c>
      <c r="AO191" s="221">
        <f t="shared" si="56"/>
        <v>2.6583</v>
      </c>
      <c r="AP191" s="221">
        <f t="shared" si="57"/>
        <v>53.166</v>
      </c>
      <c r="AQ191" s="222"/>
      <c r="AR191" s="223" t="s">
        <v>418</v>
      </c>
      <c r="AS191" s="170">
        <v>243.76</v>
      </c>
    </row>
    <row r="192" ht="25" customHeight="1" spans="1:45">
      <c r="A192" s="215">
        <v>184</v>
      </c>
      <c r="B192" s="216" t="s">
        <v>203</v>
      </c>
      <c r="C192" s="217" t="s">
        <v>403</v>
      </c>
      <c r="D192" s="217">
        <v>360032</v>
      </c>
      <c r="E192" s="216" t="s">
        <v>445</v>
      </c>
      <c r="F192" s="216" t="s">
        <v>417</v>
      </c>
      <c r="G192" s="218">
        <f t="shared" si="47"/>
        <v>130.3896</v>
      </c>
      <c r="H192" s="221">
        <f t="shared" si="48"/>
        <v>0</v>
      </c>
      <c r="I192" s="221">
        <f t="shared" si="49"/>
        <v>0</v>
      </c>
      <c r="J192" s="222"/>
      <c r="K192" s="222"/>
      <c r="L192" s="222"/>
      <c r="M192" s="222"/>
      <c r="N192" s="222"/>
      <c r="O192" s="221">
        <f t="shared" si="50"/>
        <v>0</v>
      </c>
      <c r="P192" s="222"/>
      <c r="Q192" s="222"/>
      <c r="R192" s="222"/>
      <c r="S192" s="222"/>
      <c r="T192" s="222"/>
      <c r="U192" s="222"/>
      <c r="V192" s="221">
        <f t="shared" si="51"/>
        <v>86.32</v>
      </c>
      <c r="W192" s="218">
        <f t="shared" si="30"/>
        <v>74.29</v>
      </c>
      <c r="X192" s="222">
        <v>48.46</v>
      </c>
      <c r="Y192" s="222">
        <v>0.01</v>
      </c>
      <c r="Z192" s="222">
        <v>20.06</v>
      </c>
      <c r="AA192" s="222">
        <v>5.76</v>
      </c>
      <c r="AB192" s="222"/>
      <c r="AC192" s="221">
        <f t="shared" si="52"/>
        <v>12.03</v>
      </c>
      <c r="AD192" s="222">
        <v>12.03</v>
      </c>
      <c r="AE192" s="222"/>
      <c r="AF192" s="222"/>
      <c r="AG192" s="222"/>
      <c r="AH192" s="222"/>
      <c r="AI192" s="222"/>
      <c r="AJ192" s="221">
        <f t="shared" si="53"/>
        <v>44.0696</v>
      </c>
      <c r="AK192" s="232">
        <f t="shared" si="60"/>
        <v>22.3184</v>
      </c>
      <c r="AL192" s="221">
        <f t="shared" si="59"/>
        <v>6.4448</v>
      </c>
      <c r="AM192" s="221">
        <f t="shared" si="54"/>
        <v>4.8336</v>
      </c>
      <c r="AN192" s="232">
        <f t="shared" si="55"/>
        <v>0.32224</v>
      </c>
      <c r="AO192" s="221">
        <f t="shared" si="56"/>
        <v>0.48336</v>
      </c>
      <c r="AP192" s="221">
        <f t="shared" si="57"/>
        <v>9.6672</v>
      </c>
      <c r="AQ192" s="222"/>
      <c r="AR192" s="223"/>
      <c r="AS192" s="170">
        <v>58.93</v>
      </c>
    </row>
    <row r="193" ht="25" customHeight="1" spans="1:45">
      <c r="A193" s="215">
        <v>185</v>
      </c>
      <c r="B193" s="216" t="s">
        <v>203</v>
      </c>
      <c r="C193" s="217" t="s">
        <v>407</v>
      </c>
      <c r="D193" s="217">
        <v>360032</v>
      </c>
      <c r="E193" s="216" t="s">
        <v>445</v>
      </c>
      <c r="F193" s="216" t="s">
        <v>409</v>
      </c>
      <c r="G193" s="218">
        <f t="shared" si="47"/>
        <v>795.0461</v>
      </c>
      <c r="H193" s="221">
        <f t="shared" si="48"/>
        <v>0</v>
      </c>
      <c r="I193" s="221">
        <f t="shared" si="49"/>
        <v>0</v>
      </c>
      <c r="J193" s="222"/>
      <c r="K193" s="222"/>
      <c r="L193" s="222"/>
      <c r="M193" s="222"/>
      <c r="N193" s="222"/>
      <c r="O193" s="221">
        <f t="shared" si="50"/>
        <v>0</v>
      </c>
      <c r="P193" s="222"/>
      <c r="Q193" s="222"/>
      <c r="R193" s="222"/>
      <c r="S193" s="222"/>
      <c r="T193" s="222"/>
      <c r="U193" s="222"/>
      <c r="V193" s="221">
        <f t="shared" si="51"/>
        <v>528.99</v>
      </c>
      <c r="W193" s="218">
        <f t="shared" si="30"/>
        <v>463.75</v>
      </c>
      <c r="X193" s="222">
        <v>335.21</v>
      </c>
      <c r="Y193" s="222">
        <v>0.44</v>
      </c>
      <c r="Z193" s="222">
        <v>103.74</v>
      </c>
      <c r="AA193" s="222">
        <v>24.36</v>
      </c>
      <c r="AB193" s="222"/>
      <c r="AC193" s="221">
        <f t="shared" si="52"/>
        <v>65.24</v>
      </c>
      <c r="AD193" s="222">
        <v>62.24</v>
      </c>
      <c r="AE193" s="222"/>
      <c r="AF193" s="222"/>
      <c r="AG193" s="222"/>
      <c r="AH193" s="222"/>
      <c r="AI193" s="222">
        <v>3</v>
      </c>
      <c r="AJ193" s="221">
        <f t="shared" si="53"/>
        <v>266.0561</v>
      </c>
      <c r="AK193" s="232">
        <f t="shared" si="60"/>
        <v>130.616</v>
      </c>
      <c r="AL193" s="221">
        <f t="shared" si="59"/>
        <v>40.1304</v>
      </c>
      <c r="AM193" s="221">
        <f t="shared" si="54"/>
        <v>30.0978</v>
      </c>
      <c r="AN193" s="232">
        <f t="shared" si="55"/>
        <v>2.00652</v>
      </c>
      <c r="AO193" s="221">
        <f t="shared" si="56"/>
        <v>3.00978</v>
      </c>
      <c r="AP193" s="221">
        <f t="shared" si="57"/>
        <v>60.1956</v>
      </c>
      <c r="AQ193" s="222"/>
      <c r="AR193" s="223" t="s">
        <v>418</v>
      </c>
      <c r="AS193" s="170">
        <v>314.72</v>
      </c>
    </row>
    <row r="194" ht="25" customHeight="1" spans="1:45">
      <c r="A194" s="215">
        <v>186</v>
      </c>
      <c r="B194" s="216" t="s">
        <v>203</v>
      </c>
      <c r="C194" s="217" t="s">
        <v>403</v>
      </c>
      <c r="D194" s="217">
        <v>360033</v>
      </c>
      <c r="E194" s="216" t="s">
        <v>446</v>
      </c>
      <c r="F194" s="216" t="s">
        <v>417</v>
      </c>
      <c r="G194" s="218">
        <f t="shared" si="47"/>
        <v>709.2358</v>
      </c>
      <c r="H194" s="221">
        <f t="shared" si="48"/>
        <v>0</v>
      </c>
      <c r="I194" s="221">
        <f t="shared" si="49"/>
        <v>0</v>
      </c>
      <c r="J194" s="222"/>
      <c r="K194" s="222"/>
      <c r="L194" s="222"/>
      <c r="M194" s="222"/>
      <c r="N194" s="222"/>
      <c r="O194" s="221">
        <f t="shared" si="50"/>
        <v>0</v>
      </c>
      <c r="P194" s="222"/>
      <c r="Q194" s="222"/>
      <c r="R194" s="222"/>
      <c r="S194" s="222"/>
      <c r="T194" s="222"/>
      <c r="U194" s="222"/>
      <c r="V194" s="221">
        <f t="shared" si="51"/>
        <v>463.14</v>
      </c>
      <c r="W194" s="218">
        <f t="shared" si="30"/>
        <v>402.28</v>
      </c>
      <c r="X194" s="222">
        <v>300.37</v>
      </c>
      <c r="Y194" s="222">
        <v>0.48</v>
      </c>
      <c r="Z194" s="222">
        <v>101.43</v>
      </c>
      <c r="AA194" s="222"/>
      <c r="AB194" s="222"/>
      <c r="AC194" s="221">
        <f t="shared" si="52"/>
        <v>60.86</v>
      </c>
      <c r="AD194" s="222">
        <v>60.86</v>
      </c>
      <c r="AE194" s="222"/>
      <c r="AF194" s="222"/>
      <c r="AG194" s="222"/>
      <c r="AH194" s="222"/>
      <c r="AI194" s="222"/>
      <c r="AJ194" s="221">
        <f t="shared" si="53"/>
        <v>246.0958</v>
      </c>
      <c r="AK194" s="232">
        <f t="shared" si="60"/>
        <v>121.048</v>
      </c>
      <c r="AL194" s="221">
        <f t="shared" si="59"/>
        <v>37.0512</v>
      </c>
      <c r="AM194" s="221">
        <f t="shared" si="54"/>
        <v>27.7884</v>
      </c>
      <c r="AN194" s="232">
        <f t="shared" si="55"/>
        <v>1.85256</v>
      </c>
      <c r="AO194" s="221">
        <f t="shared" si="56"/>
        <v>2.77884</v>
      </c>
      <c r="AP194" s="221">
        <f t="shared" si="57"/>
        <v>55.5768</v>
      </c>
      <c r="AQ194" s="222"/>
      <c r="AR194" s="223"/>
      <c r="AS194" s="170">
        <v>293.41</v>
      </c>
    </row>
    <row r="195" ht="25" customHeight="1" spans="1:45">
      <c r="A195" s="215">
        <v>187</v>
      </c>
      <c r="B195" s="216" t="s">
        <v>203</v>
      </c>
      <c r="C195" s="217" t="s">
        <v>407</v>
      </c>
      <c r="D195" s="217">
        <v>360034</v>
      </c>
      <c r="E195" s="216" t="s">
        <v>447</v>
      </c>
      <c r="F195" s="216" t="s">
        <v>422</v>
      </c>
      <c r="G195" s="218">
        <f t="shared" si="47"/>
        <v>2245.6951</v>
      </c>
      <c r="H195" s="221">
        <f t="shared" si="48"/>
        <v>0</v>
      </c>
      <c r="I195" s="221">
        <f t="shared" si="49"/>
        <v>0</v>
      </c>
      <c r="J195" s="222"/>
      <c r="K195" s="222"/>
      <c r="L195" s="222"/>
      <c r="M195" s="222"/>
      <c r="N195" s="222"/>
      <c r="O195" s="221">
        <f t="shared" si="50"/>
        <v>0</v>
      </c>
      <c r="P195" s="222"/>
      <c r="Q195" s="222"/>
      <c r="R195" s="222"/>
      <c r="S195" s="222"/>
      <c r="T195" s="222"/>
      <c r="U195" s="222"/>
      <c r="V195" s="221">
        <f t="shared" si="51"/>
        <v>1480.57</v>
      </c>
      <c r="W195" s="218">
        <f t="shared" si="30"/>
        <v>1307.41</v>
      </c>
      <c r="X195" s="222">
        <v>1016.95</v>
      </c>
      <c r="Y195" s="222">
        <v>1.85</v>
      </c>
      <c r="Z195" s="222">
        <v>288.61</v>
      </c>
      <c r="AA195" s="222"/>
      <c r="AB195" s="222"/>
      <c r="AC195" s="221">
        <f t="shared" si="52"/>
        <v>173.16</v>
      </c>
      <c r="AD195" s="222">
        <v>173.16</v>
      </c>
      <c r="AE195" s="222"/>
      <c r="AF195" s="222"/>
      <c r="AG195" s="222"/>
      <c r="AH195" s="222"/>
      <c r="AI195" s="222"/>
      <c r="AJ195" s="221">
        <f t="shared" si="53"/>
        <v>765.1251</v>
      </c>
      <c r="AK195" s="232">
        <f t="shared" si="60"/>
        <v>365.3712</v>
      </c>
      <c r="AL195" s="221">
        <f t="shared" si="59"/>
        <v>118.4456</v>
      </c>
      <c r="AM195" s="221">
        <f t="shared" si="54"/>
        <v>88.8342</v>
      </c>
      <c r="AN195" s="232">
        <f t="shared" si="55"/>
        <v>5.92228</v>
      </c>
      <c r="AO195" s="221">
        <f t="shared" si="56"/>
        <v>8.88342</v>
      </c>
      <c r="AP195" s="221">
        <f t="shared" si="57"/>
        <v>177.6684</v>
      </c>
      <c r="AQ195" s="222"/>
      <c r="AR195" s="223"/>
      <c r="AS195" s="170">
        <v>803</v>
      </c>
    </row>
    <row r="196" ht="25" customHeight="1" spans="1:45">
      <c r="A196" s="215">
        <v>188</v>
      </c>
      <c r="B196" s="216" t="s">
        <v>203</v>
      </c>
      <c r="C196" s="217" t="s">
        <v>403</v>
      </c>
      <c r="D196" s="217">
        <v>360035</v>
      </c>
      <c r="E196" s="216" t="s">
        <v>448</v>
      </c>
      <c r="F196" s="216" t="s">
        <v>417</v>
      </c>
      <c r="G196" s="218">
        <f t="shared" si="47"/>
        <v>85.1224</v>
      </c>
      <c r="H196" s="221">
        <f t="shared" si="48"/>
        <v>0</v>
      </c>
      <c r="I196" s="221">
        <f t="shared" si="49"/>
        <v>0</v>
      </c>
      <c r="J196" s="222"/>
      <c r="K196" s="222"/>
      <c r="L196" s="222"/>
      <c r="M196" s="222"/>
      <c r="N196" s="222"/>
      <c r="O196" s="221">
        <f t="shared" si="50"/>
        <v>0</v>
      </c>
      <c r="P196" s="222"/>
      <c r="Q196" s="222"/>
      <c r="R196" s="222"/>
      <c r="S196" s="222"/>
      <c r="T196" s="222"/>
      <c r="U196" s="222"/>
      <c r="V196" s="221">
        <f t="shared" si="51"/>
        <v>55.84</v>
      </c>
      <c r="W196" s="218">
        <f t="shared" si="30"/>
        <v>48.34</v>
      </c>
      <c r="X196" s="222">
        <v>31.73</v>
      </c>
      <c r="Y196" s="222">
        <v>0.02</v>
      </c>
      <c r="Z196" s="222">
        <v>12.51</v>
      </c>
      <c r="AA196" s="222">
        <v>4.08</v>
      </c>
      <c r="AB196" s="222"/>
      <c r="AC196" s="221">
        <f t="shared" si="52"/>
        <v>7.5</v>
      </c>
      <c r="AD196" s="222">
        <v>7.5</v>
      </c>
      <c r="AE196" s="222"/>
      <c r="AF196" s="222"/>
      <c r="AG196" s="222"/>
      <c r="AH196" s="222"/>
      <c r="AI196" s="222"/>
      <c r="AJ196" s="221">
        <f t="shared" si="53"/>
        <v>29.2824</v>
      </c>
      <c r="AK196" s="232">
        <f t="shared" si="60"/>
        <v>15.3072</v>
      </c>
      <c r="AL196" s="221">
        <f t="shared" si="59"/>
        <v>4.1408</v>
      </c>
      <c r="AM196" s="221">
        <f t="shared" si="54"/>
        <v>3.1056</v>
      </c>
      <c r="AN196" s="232">
        <f t="shared" si="55"/>
        <v>0.20704</v>
      </c>
      <c r="AO196" s="221">
        <f t="shared" si="56"/>
        <v>0.31056</v>
      </c>
      <c r="AP196" s="221">
        <f t="shared" si="57"/>
        <v>6.2112</v>
      </c>
      <c r="AQ196" s="222"/>
      <c r="AR196" s="223"/>
      <c r="AS196" s="170">
        <v>43.91</v>
      </c>
    </row>
    <row r="197" ht="25" customHeight="1" spans="1:45">
      <c r="A197" s="215">
        <v>189</v>
      </c>
      <c r="B197" s="216" t="s">
        <v>203</v>
      </c>
      <c r="C197" s="217" t="s">
        <v>407</v>
      </c>
      <c r="D197" s="217">
        <v>360035</v>
      </c>
      <c r="E197" s="216" t="s">
        <v>448</v>
      </c>
      <c r="F197" s="216" t="s">
        <v>409</v>
      </c>
      <c r="G197" s="218">
        <f t="shared" si="47"/>
        <v>470.2883</v>
      </c>
      <c r="H197" s="221">
        <f t="shared" si="48"/>
        <v>0</v>
      </c>
      <c r="I197" s="221">
        <f t="shared" si="49"/>
        <v>0</v>
      </c>
      <c r="J197" s="222"/>
      <c r="K197" s="222"/>
      <c r="L197" s="222"/>
      <c r="M197" s="222"/>
      <c r="N197" s="222"/>
      <c r="O197" s="221">
        <f t="shared" si="50"/>
        <v>0</v>
      </c>
      <c r="P197" s="222"/>
      <c r="Q197" s="222"/>
      <c r="R197" s="222"/>
      <c r="S197" s="222"/>
      <c r="T197" s="222"/>
      <c r="U197" s="222"/>
      <c r="V197" s="221">
        <f t="shared" si="51"/>
        <v>315.93</v>
      </c>
      <c r="W197" s="218">
        <f t="shared" si="30"/>
        <v>276.69</v>
      </c>
      <c r="X197" s="222">
        <v>197.24</v>
      </c>
      <c r="Y197" s="222">
        <v>0.32</v>
      </c>
      <c r="Z197" s="222">
        <v>60.41</v>
      </c>
      <c r="AA197" s="222">
        <v>18.72</v>
      </c>
      <c r="AB197" s="222"/>
      <c r="AC197" s="221">
        <f t="shared" si="52"/>
        <v>39.24</v>
      </c>
      <c r="AD197" s="222">
        <v>36.24</v>
      </c>
      <c r="AE197" s="222"/>
      <c r="AF197" s="222"/>
      <c r="AG197" s="222"/>
      <c r="AH197" s="222"/>
      <c r="AI197" s="222">
        <v>3</v>
      </c>
      <c r="AJ197" s="221">
        <f t="shared" si="53"/>
        <v>154.3583</v>
      </c>
      <c r="AK197" s="232">
        <f t="shared" si="60"/>
        <v>74.9216</v>
      </c>
      <c r="AL197" s="221">
        <f t="shared" si="59"/>
        <v>23.5368</v>
      </c>
      <c r="AM197" s="221">
        <f t="shared" si="54"/>
        <v>17.6526</v>
      </c>
      <c r="AN197" s="232">
        <f t="shared" si="55"/>
        <v>1.17684</v>
      </c>
      <c r="AO197" s="221">
        <f t="shared" si="56"/>
        <v>1.76526</v>
      </c>
      <c r="AP197" s="221">
        <f t="shared" si="57"/>
        <v>35.3052</v>
      </c>
      <c r="AQ197" s="222"/>
      <c r="AR197" s="223" t="s">
        <v>418</v>
      </c>
      <c r="AS197" s="170">
        <v>174.05</v>
      </c>
    </row>
    <row r="198" ht="25" customHeight="1" spans="1:45">
      <c r="A198" s="215">
        <v>190</v>
      </c>
      <c r="B198" s="216" t="s">
        <v>203</v>
      </c>
      <c r="C198" s="217" t="s">
        <v>403</v>
      </c>
      <c r="D198" s="217">
        <v>360036</v>
      </c>
      <c r="E198" s="216" t="s">
        <v>449</v>
      </c>
      <c r="F198" s="216" t="s">
        <v>417</v>
      </c>
      <c r="G198" s="218">
        <f t="shared" si="47"/>
        <v>82.6263</v>
      </c>
      <c r="H198" s="221">
        <f t="shared" si="48"/>
        <v>0</v>
      </c>
      <c r="I198" s="221">
        <f t="shared" si="49"/>
        <v>0</v>
      </c>
      <c r="J198" s="222"/>
      <c r="K198" s="222"/>
      <c r="L198" s="222"/>
      <c r="M198" s="222"/>
      <c r="N198" s="222"/>
      <c r="O198" s="221">
        <f t="shared" si="50"/>
        <v>0</v>
      </c>
      <c r="P198" s="222"/>
      <c r="Q198" s="222"/>
      <c r="R198" s="222"/>
      <c r="S198" s="222"/>
      <c r="T198" s="222"/>
      <c r="U198" s="222"/>
      <c r="V198" s="221">
        <f t="shared" si="51"/>
        <v>53.77</v>
      </c>
      <c r="W198" s="218">
        <f t="shared" si="30"/>
        <v>46.37</v>
      </c>
      <c r="X198" s="222">
        <v>30.88</v>
      </c>
      <c r="Y198" s="222">
        <v>0.03</v>
      </c>
      <c r="Z198" s="222">
        <v>12.34</v>
      </c>
      <c r="AA198" s="222">
        <v>3.12</v>
      </c>
      <c r="AB198" s="222"/>
      <c r="AC198" s="221">
        <f t="shared" si="52"/>
        <v>7.4</v>
      </c>
      <c r="AD198" s="222">
        <v>7.4</v>
      </c>
      <c r="AE198" s="222"/>
      <c r="AF198" s="222"/>
      <c r="AG198" s="222"/>
      <c r="AH198" s="222"/>
      <c r="AI198" s="222"/>
      <c r="AJ198" s="221">
        <f t="shared" si="53"/>
        <v>28.8563</v>
      </c>
      <c r="AK198" s="232">
        <f t="shared" si="60"/>
        <v>15.1808</v>
      </c>
      <c r="AL198" s="221">
        <f t="shared" si="59"/>
        <v>4.052</v>
      </c>
      <c r="AM198" s="221">
        <f t="shared" si="54"/>
        <v>3.039</v>
      </c>
      <c r="AN198" s="232">
        <f t="shared" si="55"/>
        <v>0.2026</v>
      </c>
      <c r="AO198" s="221">
        <f t="shared" si="56"/>
        <v>0.3039</v>
      </c>
      <c r="AP198" s="221">
        <f t="shared" si="57"/>
        <v>6.078</v>
      </c>
      <c r="AQ198" s="222"/>
      <c r="AR198" s="223"/>
      <c r="AS198" s="170">
        <v>44.23</v>
      </c>
    </row>
    <row r="199" ht="25" customHeight="1" spans="1:45">
      <c r="A199" s="215">
        <v>191</v>
      </c>
      <c r="B199" s="216" t="s">
        <v>203</v>
      </c>
      <c r="C199" s="217" t="s">
        <v>407</v>
      </c>
      <c r="D199" s="217">
        <v>360036</v>
      </c>
      <c r="E199" s="216" t="s">
        <v>449</v>
      </c>
      <c r="F199" s="216" t="s">
        <v>409</v>
      </c>
      <c r="G199" s="218">
        <f t="shared" si="47"/>
        <v>619.9578</v>
      </c>
      <c r="H199" s="221">
        <f t="shared" si="48"/>
        <v>0</v>
      </c>
      <c r="I199" s="221">
        <f t="shared" si="49"/>
        <v>0</v>
      </c>
      <c r="J199" s="222"/>
      <c r="K199" s="222"/>
      <c r="L199" s="222"/>
      <c r="M199" s="222"/>
      <c r="N199" s="222"/>
      <c r="O199" s="221">
        <f t="shared" si="50"/>
        <v>0</v>
      </c>
      <c r="P199" s="222"/>
      <c r="Q199" s="222"/>
      <c r="R199" s="222"/>
      <c r="S199" s="222"/>
      <c r="T199" s="222"/>
      <c r="U199" s="222"/>
      <c r="V199" s="221">
        <f t="shared" si="51"/>
        <v>416.92</v>
      </c>
      <c r="W199" s="218">
        <f t="shared" si="30"/>
        <v>369.41</v>
      </c>
      <c r="X199" s="222">
        <v>274.75</v>
      </c>
      <c r="Y199" s="222">
        <v>0.46</v>
      </c>
      <c r="Z199" s="222">
        <v>76.68</v>
      </c>
      <c r="AA199" s="222">
        <v>17.52</v>
      </c>
      <c r="AB199" s="222"/>
      <c r="AC199" s="221">
        <f t="shared" si="52"/>
        <v>47.51</v>
      </c>
      <c r="AD199" s="222">
        <v>46.01</v>
      </c>
      <c r="AE199" s="222"/>
      <c r="AF199" s="222"/>
      <c r="AG199" s="222"/>
      <c r="AH199" s="222"/>
      <c r="AI199" s="222">
        <v>1.5</v>
      </c>
      <c r="AJ199" s="221">
        <f t="shared" si="53"/>
        <v>203.0378</v>
      </c>
      <c r="AK199" s="232">
        <f t="shared" si="60"/>
        <v>95.6048</v>
      </c>
      <c r="AL199" s="221">
        <f t="shared" si="59"/>
        <v>31.832</v>
      </c>
      <c r="AM199" s="221">
        <f t="shared" si="54"/>
        <v>23.874</v>
      </c>
      <c r="AN199" s="232">
        <f t="shared" si="55"/>
        <v>1.5916</v>
      </c>
      <c r="AO199" s="221">
        <f t="shared" si="56"/>
        <v>2.3874</v>
      </c>
      <c r="AP199" s="221">
        <f t="shared" si="57"/>
        <v>47.748</v>
      </c>
      <c r="AQ199" s="222"/>
      <c r="AR199" s="223" t="s">
        <v>418</v>
      </c>
      <c r="AS199" s="170">
        <v>199.63</v>
      </c>
    </row>
    <row r="200" ht="25" customHeight="1" spans="1:45">
      <c r="A200" s="215">
        <v>192</v>
      </c>
      <c r="B200" s="216" t="s">
        <v>203</v>
      </c>
      <c r="C200" s="217" t="s">
        <v>407</v>
      </c>
      <c r="D200" s="217">
        <v>360037</v>
      </c>
      <c r="E200" s="216" t="s">
        <v>450</v>
      </c>
      <c r="F200" s="216" t="s">
        <v>422</v>
      </c>
      <c r="G200" s="218">
        <f t="shared" si="47"/>
        <v>400.934</v>
      </c>
      <c r="H200" s="221">
        <f t="shared" si="48"/>
        <v>0</v>
      </c>
      <c r="I200" s="221">
        <f t="shared" si="49"/>
        <v>0</v>
      </c>
      <c r="J200" s="222"/>
      <c r="K200" s="222"/>
      <c r="L200" s="222"/>
      <c r="M200" s="222"/>
      <c r="N200" s="222"/>
      <c r="O200" s="221">
        <f t="shared" si="50"/>
        <v>0</v>
      </c>
      <c r="P200" s="222"/>
      <c r="Q200" s="222"/>
      <c r="R200" s="222"/>
      <c r="S200" s="222"/>
      <c r="T200" s="222"/>
      <c r="U200" s="222"/>
      <c r="V200" s="221">
        <f t="shared" si="51"/>
        <v>268.2</v>
      </c>
      <c r="W200" s="218">
        <f t="shared" si="30"/>
        <v>233.97</v>
      </c>
      <c r="X200" s="222">
        <v>171.17</v>
      </c>
      <c r="Y200" s="222">
        <v>0.31</v>
      </c>
      <c r="Z200" s="222">
        <v>52.05</v>
      </c>
      <c r="AA200" s="222">
        <v>10.44</v>
      </c>
      <c r="AB200" s="222"/>
      <c r="AC200" s="221">
        <f t="shared" si="52"/>
        <v>34.23</v>
      </c>
      <c r="AD200" s="222">
        <v>31.23</v>
      </c>
      <c r="AE200" s="222"/>
      <c r="AF200" s="222"/>
      <c r="AG200" s="222"/>
      <c r="AH200" s="222"/>
      <c r="AI200" s="222">
        <v>3</v>
      </c>
      <c r="AJ200" s="221">
        <f t="shared" si="53"/>
        <v>132.734</v>
      </c>
      <c r="AK200" s="232">
        <f t="shared" si="60"/>
        <v>63.9488</v>
      </c>
      <c r="AL200" s="221">
        <f t="shared" si="59"/>
        <v>20.3808</v>
      </c>
      <c r="AM200" s="221">
        <f t="shared" si="54"/>
        <v>15.2856</v>
      </c>
      <c r="AN200" s="232">
        <f t="shared" si="55"/>
        <v>1.01904</v>
      </c>
      <c r="AO200" s="221">
        <f t="shared" si="56"/>
        <v>1.52856</v>
      </c>
      <c r="AP200" s="221">
        <f t="shared" si="57"/>
        <v>30.5712</v>
      </c>
      <c r="AQ200" s="222"/>
      <c r="AR200" s="223" t="s">
        <v>418</v>
      </c>
      <c r="AS200" s="170">
        <v>144.92</v>
      </c>
    </row>
    <row r="201" ht="25" customHeight="1" spans="1:45">
      <c r="A201" s="215">
        <v>193</v>
      </c>
      <c r="B201" s="216" t="s">
        <v>203</v>
      </c>
      <c r="C201" s="217" t="s">
        <v>407</v>
      </c>
      <c r="D201" s="217">
        <v>360038</v>
      </c>
      <c r="E201" s="216" t="s">
        <v>451</v>
      </c>
      <c r="F201" s="216" t="s">
        <v>422</v>
      </c>
      <c r="G201" s="218">
        <f t="shared" si="47"/>
        <v>737.5707</v>
      </c>
      <c r="H201" s="221">
        <f t="shared" si="48"/>
        <v>0</v>
      </c>
      <c r="I201" s="221">
        <f t="shared" si="49"/>
        <v>0</v>
      </c>
      <c r="J201" s="222"/>
      <c r="K201" s="222"/>
      <c r="L201" s="222"/>
      <c r="M201" s="222"/>
      <c r="N201" s="222"/>
      <c r="O201" s="221">
        <f t="shared" si="50"/>
        <v>0</v>
      </c>
      <c r="P201" s="222"/>
      <c r="Q201" s="222"/>
      <c r="R201" s="222"/>
      <c r="S201" s="222"/>
      <c r="T201" s="222"/>
      <c r="U201" s="222"/>
      <c r="V201" s="221">
        <f t="shared" si="51"/>
        <v>493.81</v>
      </c>
      <c r="W201" s="218">
        <f t="shared" si="30"/>
        <v>433.71</v>
      </c>
      <c r="X201" s="222">
        <v>331.23</v>
      </c>
      <c r="Y201" s="222">
        <v>0.56</v>
      </c>
      <c r="Z201" s="222">
        <v>90.16</v>
      </c>
      <c r="AA201" s="222">
        <v>11.76</v>
      </c>
      <c r="AB201" s="222"/>
      <c r="AC201" s="221">
        <f t="shared" si="52"/>
        <v>60.1</v>
      </c>
      <c r="AD201" s="222">
        <v>54.1</v>
      </c>
      <c r="AE201" s="222"/>
      <c r="AF201" s="222"/>
      <c r="AG201" s="222"/>
      <c r="AH201" s="222"/>
      <c r="AI201" s="222">
        <v>6</v>
      </c>
      <c r="AJ201" s="221">
        <f t="shared" si="53"/>
        <v>243.7607</v>
      </c>
      <c r="AK201" s="232">
        <f t="shared" si="60"/>
        <v>115.2272</v>
      </c>
      <c r="AL201" s="221">
        <f t="shared" si="59"/>
        <v>38.084</v>
      </c>
      <c r="AM201" s="221">
        <f t="shared" si="54"/>
        <v>28.563</v>
      </c>
      <c r="AN201" s="232">
        <f t="shared" si="55"/>
        <v>1.9042</v>
      </c>
      <c r="AO201" s="221">
        <f t="shared" si="56"/>
        <v>2.8563</v>
      </c>
      <c r="AP201" s="221">
        <f t="shared" si="57"/>
        <v>57.126</v>
      </c>
      <c r="AQ201" s="222"/>
      <c r="AR201" s="223" t="s">
        <v>418</v>
      </c>
      <c r="AS201" s="170">
        <v>244.12</v>
      </c>
    </row>
    <row r="202" ht="25" customHeight="1" spans="1:45">
      <c r="A202" s="215">
        <v>194</v>
      </c>
      <c r="B202" s="216" t="s">
        <v>203</v>
      </c>
      <c r="C202" s="217" t="s">
        <v>403</v>
      </c>
      <c r="D202" s="217">
        <v>360039</v>
      </c>
      <c r="E202" s="216" t="s">
        <v>452</v>
      </c>
      <c r="F202" s="216" t="s">
        <v>417</v>
      </c>
      <c r="G202" s="218">
        <f t="shared" si="47"/>
        <v>154.6153</v>
      </c>
      <c r="H202" s="221">
        <f t="shared" si="48"/>
        <v>0</v>
      </c>
      <c r="I202" s="221">
        <f t="shared" si="49"/>
        <v>0</v>
      </c>
      <c r="J202" s="222"/>
      <c r="K202" s="222"/>
      <c r="L202" s="222"/>
      <c r="M202" s="222"/>
      <c r="N202" s="222"/>
      <c r="O202" s="221">
        <f t="shared" si="50"/>
        <v>0</v>
      </c>
      <c r="P202" s="222"/>
      <c r="Q202" s="222"/>
      <c r="R202" s="222"/>
      <c r="S202" s="222"/>
      <c r="T202" s="222"/>
      <c r="U202" s="222"/>
      <c r="V202" s="221">
        <f t="shared" si="51"/>
        <v>102.15</v>
      </c>
      <c r="W202" s="218">
        <f t="shared" si="30"/>
        <v>88.99</v>
      </c>
      <c r="X202" s="222">
        <v>63.6</v>
      </c>
      <c r="Y202" s="222">
        <v>0.1</v>
      </c>
      <c r="Z202" s="222">
        <v>21.93</v>
      </c>
      <c r="AA202" s="222">
        <v>3.36</v>
      </c>
      <c r="AB202" s="222"/>
      <c r="AC202" s="221">
        <f t="shared" si="52"/>
        <v>13.16</v>
      </c>
      <c r="AD202" s="222">
        <v>13.16</v>
      </c>
      <c r="AE202" s="222"/>
      <c r="AF202" s="222"/>
      <c r="AG202" s="222"/>
      <c r="AH202" s="222"/>
      <c r="AI202" s="222"/>
      <c r="AJ202" s="221">
        <f t="shared" si="53"/>
        <v>52.4653</v>
      </c>
      <c r="AK202" s="232">
        <f t="shared" si="60"/>
        <v>25.792</v>
      </c>
      <c r="AL202" s="221">
        <f t="shared" si="59"/>
        <v>7.9032</v>
      </c>
      <c r="AM202" s="221">
        <f t="shared" si="54"/>
        <v>5.9274</v>
      </c>
      <c r="AN202" s="232">
        <f t="shared" si="55"/>
        <v>0.39516</v>
      </c>
      <c r="AO202" s="221">
        <f t="shared" si="56"/>
        <v>0.59274</v>
      </c>
      <c r="AP202" s="221">
        <f t="shared" si="57"/>
        <v>11.8548</v>
      </c>
      <c r="AQ202" s="222"/>
      <c r="AR202" s="223"/>
      <c r="AS202" s="170">
        <v>62.41</v>
      </c>
    </row>
    <row r="203" ht="25" customHeight="1" spans="1:45">
      <c r="A203" s="215">
        <v>195</v>
      </c>
      <c r="B203" s="216" t="s">
        <v>203</v>
      </c>
      <c r="C203" s="217" t="s">
        <v>407</v>
      </c>
      <c r="D203" s="217">
        <v>360039</v>
      </c>
      <c r="E203" s="216" t="s">
        <v>452</v>
      </c>
      <c r="F203" s="216" t="s">
        <v>409</v>
      </c>
      <c r="G203" s="218">
        <f t="shared" si="47"/>
        <v>584.3352</v>
      </c>
      <c r="H203" s="221">
        <f t="shared" si="48"/>
        <v>0</v>
      </c>
      <c r="I203" s="221">
        <f t="shared" si="49"/>
        <v>0</v>
      </c>
      <c r="J203" s="222"/>
      <c r="K203" s="222"/>
      <c r="L203" s="222"/>
      <c r="M203" s="222"/>
      <c r="N203" s="222"/>
      <c r="O203" s="221">
        <f t="shared" ref="O203:O266" si="61">SUM(P203:U203)</f>
        <v>0</v>
      </c>
      <c r="P203" s="222"/>
      <c r="Q203" s="222"/>
      <c r="R203" s="222"/>
      <c r="S203" s="222"/>
      <c r="T203" s="222"/>
      <c r="U203" s="222"/>
      <c r="V203" s="221">
        <f t="shared" si="51"/>
        <v>387.58</v>
      </c>
      <c r="W203" s="218">
        <f t="shared" ref="W203:W266" si="62">SUM(X203:AB203)</f>
        <v>341.96</v>
      </c>
      <c r="X203" s="222">
        <v>257.45</v>
      </c>
      <c r="Y203" s="222">
        <v>0.42</v>
      </c>
      <c r="Z203" s="222">
        <v>73.53</v>
      </c>
      <c r="AA203" s="222">
        <v>10.56</v>
      </c>
      <c r="AB203" s="222"/>
      <c r="AC203" s="221">
        <f t="shared" si="52"/>
        <v>45.62</v>
      </c>
      <c r="AD203" s="222">
        <v>44.12</v>
      </c>
      <c r="AE203" s="222"/>
      <c r="AF203" s="222"/>
      <c r="AG203" s="222"/>
      <c r="AH203" s="222"/>
      <c r="AI203" s="222">
        <v>1.5</v>
      </c>
      <c r="AJ203" s="221">
        <f t="shared" si="53"/>
        <v>196.7552</v>
      </c>
      <c r="AK203" s="232">
        <f t="shared" si="60"/>
        <v>95.3648</v>
      </c>
      <c r="AL203" s="221">
        <f t="shared" si="59"/>
        <v>30.0416</v>
      </c>
      <c r="AM203" s="221">
        <f t="shared" si="54"/>
        <v>22.5312</v>
      </c>
      <c r="AN203" s="232">
        <f t="shared" si="55"/>
        <v>1.50208</v>
      </c>
      <c r="AO203" s="221">
        <f t="shared" si="56"/>
        <v>2.25312</v>
      </c>
      <c r="AP203" s="221">
        <f t="shared" si="57"/>
        <v>45.0624</v>
      </c>
      <c r="AQ203" s="222"/>
      <c r="AR203" s="223" t="s">
        <v>418</v>
      </c>
      <c r="AS203" s="170">
        <v>220.51</v>
      </c>
    </row>
    <row r="204" ht="25" customHeight="1" spans="1:45">
      <c r="A204" s="215">
        <v>196</v>
      </c>
      <c r="B204" s="216" t="s">
        <v>203</v>
      </c>
      <c r="C204" s="217" t="s">
        <v>407</v>
      </c>
      <c r="D204" s="217">
        <v>360040</v>
      </c>
      <c r="E204" s="216" t="s">
        <v>453</v>
      </c>
      <c r="F204" s="216" t="s">
        <v>422</v>
      </c>
      <c r="G204" s="218">
        <f t="shared" si="47"/>
        <v>485.9022</v>
      </c>
      <c r="H204" s="221">
        <f t="shared" si="48"/>
        <v>0</v>
      </c>
      <c r="I204" s="221">
        <f t="shared" si="49"/>
        <v>0</v>
      </c>
      <c r="J204" s="222"/>
      <c r="K204" s="222"/>
      <c r="L204" s="222"/>
      <c r="M204" s="222"/>
      <c r="N204" s="222"/>
      <c r="O204" s="221">
        <f t="shared" si="61"/>
        <v>0</v>
      </c>
      <c r="P204" s="222"/>
      <c r="Q204" s="222"/>
      <c r="R204" s="222"/>
      <c r="S204" s="222"/>
      <c r="T204" s="222"/>
      <c r="U204" s="222"/>
      <c r="V204" s="221">
        <f t="shared" si="51"/>
        <v>326.08</v>
      </c>
      <c r="W204" s="218">
        <f t="shared" si="62"/>
        <v>285.38</v>
      </c>
      <c r="X204" s="222">
        <v>212.8</v>
      </c>
      <c r="Y204" s="222">
        <v>0.37</v>
      </c>
      <c r="Z204" s="222">
        <v>60.33</v>
      </c>
      <c r="AA204" s="222">
        <v>11.88</v>
      </c>
      <c r="AB204" s="222"/>
      <c r="AC204" s="221">
        <f t="shared" si="52"/>
        <v>40.7</v>
      </c>
      <c r="AD204" s="222">
        <v>36.2</v>
      </c>
      <c r="AE204" s="222"/>
      <c r="AF204" s="222"/>
      <c r="AG204" s="222"/>
      <c r="AH204" s="222"/>
      <c r="AI204" s="222">
        <v>4.5</v>
      </c>
      <c r="AJ204" s="221">
        <f t="shared" si="53"/>
        <v>159.8222</v>
      </c>
      <c r="AK204" s="232">
        <f t="shared" si="60"/>
        <v>76.2032</v>
      </c>
      <c r="AL204" s="221">
        <f t="shared" si="59"/>
        <v>24.776</v>
      </c>
      <c r="AM204" s="221">
        <f t="shared" si="54"/>
        <v>18.582</v>
      </c>
      <c r="AN204" s="232">
        <f t="shared" si="55"/>
        <v>1.2388</v>
      </c>
      <c r="AO204" s="221">
        <f t="shared" si="56"/>
        <v>1.8582</v>
      </c>
      <c r="AP204" s="221">
        <f t="shared" si="57"/>
        <v>37.164</v>
      </c>
      <c r="AQ204" s="222"/>
      <c r="AR204" s="223" t="s">
        <v>418</v>
      </c>
      <c r="AS204" s="170">
        <v>166.57</v>
      </c>
    </row>
    <row r="205" ht="25" customHeight="1" spans="1:45">
      <c r="A205" s="215">
        <v>197</v>
      </c>
      <c r="B205" s="216" t="s">
        <v>203</v>
      </c>
      <c r="C205" s="217" t="s">
        <v>403</v>
      </c>
      <c r="D205" s="217">
        <v>360041</v>
      </c>
      <c r="E205" s="216" t="s">
        <v>454</v>
      </c>
      <c r="F205" s="216" t="s">
        <v>417</v>
      </c>
      <c r="G205" s="218">
        <f t="shared" si="47"/>
        <v>107.7571</v>
      </c>
      <c r="H205" s="221">
        <f t="shared" si="48"/>
        <v>0</v>
      </c>
      <c r="I205" s="221">
        <f t="shared" si="49"/>
        <v>0</v>
      </c>
      <c r="J205" s="222"/>
      <c r="K205" s="222"/>
      <c r="L205" s="222"/>
      <c r="M205" s="222"/>
      <c r="N205" s="222"/>
      <c r="O205" s="221">
        <f t="shared" si="61"/>
        <v>0</v>
      </c>
      <c r="P205" s="222"/>
      <c r="Q205" s="222"/>
      <c r="R205" s="222"/>
      <c r="S205" s="222"/>
      <c r="T205" s="222"/>
      <c r="U205" s="222"/>
      <c r="V205" s="221">
        <f t="shared" si="51"/>
        <v>71.89</v>
      </c>
      <c r="W205" s="218">
        <f t="shared" si="62"/>
        <v>63.06</v>
      </c>
      <c r="X205" s="222">
        <v>44.69</v>
      </c>
      <c r="Y205" s="222">
        <v>0.06</v>
      </c>
      <c r="Z205" s="222">
        <v>14.71</v>
      </c>
      <c r="AA205" s="222">
        <v>3.6</v>
      </c>
      <c r="AB205" s="222"/>
      <c r="AC205" s="221">
        <f t="shared" si="52"/>
        <v>8.83</v>
      </c>
      <c r="AD205" s="222">
        <v>8.83</v>
      </c>
      <c r="AE205" s="222"/>
      <c r="AF205" s="222"/>
      <c r="AG205" s="222"/>
      <c r="AH205" s="222"/>
      <c r="AI205" s="222"/>
      <c r="AJ205" s="221">
        <f t="shared" si="53"/>
        <v>35.8671</v>
      </c>
      <c r="AK205" s="232">
        <f t="shared" si="60"/>
        <v>17.4288</v>
      </c>
      <c r="AL205" s="221">
        <f t="shared" si="59"/>
        <v>5.4632</v>
      </c>
      <c r="AM205" s="221">
        <f t="shared" si="54"/>
        <v>4.0974</v>
      </c>
      <c r="AN205" s="232">
        <f t="shared" si="55"/>
        <v>0.27316</v>
      </c>
      <c r="AO205" s="221">
        <f t="shared" si="56"/>
        <v>0.40974</v>
      </c>
      <c r="AP205" s="221">
        <f t="shared" si="57"/>
        <v>8.1948</v>
      </c>
      <c r="AQ205" s="222"/>
      <c r="AR205" s="223"/>
      <c r="AS205" s="170">
        <v>40.64</v>
      </c>
    </row>
    <row r="206" ht="25" customHeight="1" spans="1:45">
      <c r="A206" s="215">
        <v>198</v>
      </c>
      <c r="B206" s="216" t="s">
        <v>203</v>
      </c>
      <c r="C206" s="217" t="s">
        <v>407</v>
      </c>
      <c r="D206" s="217">
        <v>360041</v>
      </c>
      <c r="E206" s="216" t="s">
        <v>454</v>
      </c>
      <c r="F206" s="216" t="s">
        <v>409</v>
      </c>
      <c r="G206" s="218">
        <f t="shared" si="47"/>
        <v>598.6798</v>
      </c>
      <c r="H206" s="221">
        <f t="shared" si="48"/>
        <v>0</v>
      </c>
      <c r="I206" s="221">
        <f t="shared" si="49"/>
        <v>0</v>
      </c>
      <c r="J206" s="222"/>
      <c r="K206" s="222"/>
      <c r="L206" s="222"/>
      <c r="M206" s="222"/>
      <c r="N206" s="222"/>
      <c r="O206" s="221">
        <f t="shared" si="61"/>
        <v>0</v>
      </c>
      <c r="P206" s="222"/>
      <c r="Q206" s="222"/>
      <c r="R206" s="222"/>
      <c r="S206" s="222"/>
      <c r="T206" s="222"/>
      <c r="U206" s="222"/>
      <c r="V206" s="221">
        <f t="shared" si="51"/>
        <v>399.36</v>
      </c>
      <c r="W206" s="218">
        <f t="shared" si="62"/>
        <v>352.83</v>
      </c>
      <c r="X206" s="222">
        <v>260.07</v>
      </c>
      <c r="Y206" s="222">
        <v>0.42</v>
      </c>
      <c r="Z206" s="222">
        <v>75.06</v>
      </c>
      <c r="AA206" s="222">
        <v>17.28</v>
      </c>
      <c r="AB206" s="222"/>
      <c r="AC206" s="221">
        <f t="shared" si="52"/>
        <v>46.53</v>
      </c>
      <c r="AD206" s="222">
        <v>45.03</v>
      </c>
      <c r="AE206" s="222"/>
      <c r="AF206" s="222"/>
      <c r="AG206" s="222"/>
      <c r="AH206" s="222"/>
      <c r="AI206" s="222">
        <v>1.5</v>
      </c>
      <c r="AJ206" s="221">
        <f t="shared" si="53"/>
        <v>199.3198</v>
      </c>
      <c r="AK206" s="232">
        <f t="shared" si="60"/>
        <v>96.5632</v>
      </c>
      <c r="AL206" s="221">
        <f t="shared" si="59"/>
        <v>30.4464</v>
      </c>
      <c r="AM206" s="221">
        <f t="shared" si="54"/>
        <v>22.8348</v>
      </c>
      <c r="AN206" s="232">
        <f t="shared" si="55"/>
        <v>1.52232</v>
      </c>
      <c r="AO206" s="221">
        <f t="shared" si="56"/>
        <v>2.28348</v>
      </c>
      <c r="AP206" s="221">
        <f t="shared" si="57"/>
        <v>45.6696</v>
      </c>
      <c r="AQ206" s="222"/>
      <c r="AR206" s="223" t="s">
        <v>418</v>
      </c>
      <c r="AS206" s="170">
        <v>222.94</v>
      </c>
    </row>
    <row r="207" ht="25" customHeight="1" spans="1:45">
      <c r="A207" s="215">
        <v>199</v>
      </c>
      <c r="B207" s="216" t="s">
        <v>203</v>
      </c>
      <c r="C207" s="217" t="s">
        <v>407</v>
      </c>
      <c r="D207" s="217">
        <v>360042</v>
      </c>
      <c r="E207" s="216" t="s">
        <v>455</v>
      </c>
      <c r="F207" s="216" t="s">
        <v>422</v>
      </c>
      <c r="G207" s="218">
        <f t="shared" si="47"/>
        <v>1207.8018</v>
      </c>
      <c r="H207" s="221">
        <f t="shared" si="48"/>
        <v>0</v>
      </c>
      <c r="I207" s="221">
        <f t="shared" si="49"/>
        <v>0</v>
      </c>
      <c r="J207" s="222"/>
      <c r="K207" s="222"/>
      <c r="L207" s="222"/>
      <c r="M207" s="222"/>
      <c r="N207" s="222"/>
      <c r="O207" s="221">
        <f t="shared" si="61"/>
        <v>0</v>
      </c>
      <c r="P207" s="222"/>
      <c r="Q207" s="222"/>
      <c r="R207" s="222"/>
      <c r="S207" s="222"/>
      <c r="T207" s="222"/>
      <c r="U207" s="222"/>
      <c r="V207" s="221">
        <f t="shared" si="51"/>
        <v>804.3</v>
      </c>
      <c r="W207" s="218">
        <f t="shared" si="62"/>
        <v>708.33</v>
      </c>
      <c r="X207" s="222">
        <v>537.56</v>
      </c>
      <c r="Y207" s="222">
        <v>0.91</v>
      </c>
      <c r="Z207" s="222">
        <v>149.94</v>
      </c>
      <c r="AA207" s="222">
        <v>19.92</v>
      </c>
      <c r="AB207" s="222"/>
      <c r="AC207" s="221">
        <f t="shared" si="52"/>
        <v>95.97</v>
      </c>
      <c r="AD207" s="222">
        <v>89.97</v>
      </c>
      <c r="AE207" s="222"/>
      <c r="AF207" s="222"/>
      <c r="AG207" s="222"/>
      <c r="AH207" s="222"/>
      <c r="AI207" s="222">
        <v>6</v>
      </c>
      <c r="AJ207" s="221">
        <f t="shared" si="53"/>
        <v>403.5018</v>
      </c>
      <c r="AK207" s="232">
        <f t="shared" si="60"/>
        <v>193.3392</v>
      </c>
      <c r="AL207" s="221">
        <f t="shared" si="59"/>
        <v>62.2704</v>
      </c>
      <c r="AM207" s="221">
        <f t="shared" si="54"/>
        <v>46.7028</v>
      </c>
      <c r="AN207" s="232">
        <f t="shared" si="55"/>
        <v>3.11352</v>
      </c>
      <c r="AO207" s="221">
        <f t="shared" si="56"/>
        <v>4.67028</v>
      </c>
      <c r="AP207" s="221">
        <f t="shared" si="57"/>
        <v>93.4056</v>
      </c>
      <c r="AQ207" s="222"/>
      <c r="AR207" s="223" t="s">
        <v>418</v>
      </c>
      <c r="AS207" s="170">
        <v>429.99</v>
      </c>
    </row>
    <row r="208" ht="25" customHeight="1" spans="1:45">
      <c r="A208" s="215">
        <v>200</v>
      </c>
      <c r="B208" s="216" t="s">
        <v>203</v>
      </c>
      <c r="C208" s="217" t="s">
        <v>403</v>
      </c>
      <c r="D208" s="217">
        <v>360043</v>
      </c>
      <c r="E208" s="216" t="s">
        <v>456</v>
      </c>
      <c r="F208" s="216" t="s">
        <v>417</v>
      </c>
      <c r="G208" s="218">
        <f t="shared" si="47"/>
        <v>383.5571</v>
      </c>
      <c r="H208" s="221">
        <f t="shared" si="48"/>
        <v>0</v>
      </c>
      <c r="I208" s="221">
        <f t="shared" si="49"/>
        <v>0</v>
      </c>
      <c r="J208" s="222"/>
      <c r="K208" s="222"/>
      <c r="L208" s="222"/>
      <c r="M208" s="222"/>
      <c r="N208" s="222"/>
      <c r="O208" s="221">
        <f t="shared" si="61"/>
        <v>0</v>
      </c>
      <c r="P208" s="222"/>
      <c r="Q208" s="222"/>
      <c r="R208" s="222"/>
      <c r="S208" s="222"/>
      <c r="T208" s="222"/>
      <c r="U208" s="222"/>
      <c r="V208" s="221">
        <f t="shared" si="51"/>
        <v>250.69</v>
      </c>
      <c r="W208" s="218">
        <f t="shared" si="62"/>
        <v>216.2</v>
      </c>
      <c r="X208" s="222">
        <v>148.05</v>
      </c>
      <c r="Y208" s="222">
        <v>0.11</v>
      </c>
      <c r="Z208" s="222">
        <v>57.48</v>
      </c>
      <c r="AA208" s="222">
        <v>10.56</v>
      </c>
      <c r="AB208" s="222"/>
      <c r="AC208" s="221">
        <f t="shared" si="52"/>
        <v>34.49</v>
      </c>
      <c r="AD208" s="222">
        <v>34.49</v>
      </c>
      <c r="AE208" s="222"/>
      <c r="AF208" s="222"/>
      <c r="AG208" s="222"/>
      <c r="AH208" s="222"/>
      <c r="AI208" s="222"/>
      <c r="AJ208" s="221">
        <f t="shared" si="53"/>
        <v>132.8671</v>
      </c>
      <c r="AK208" s="232">
        <f t="shared" si="60"/>
        <v>68.032</v>
      </c>
      <c r="AL208" s="221">
        <f t="shared" si="59"/>
        <v>19.2104</v>
      </c>
      <c r="AM208" s="221">
        <f t="shared" si="54"/>
        <v>14.4078</v>
      </c>
      <c r="AN208" s="232">
        <f t="shared" si="55"/>
        <v>0.96052</v>
      </c>
      <c r="AO208" s="221">
        <f t="shared" si="56"/>
        <v>1.44078</v>
      </c>
      <c r="AP208" s="221">
        <f t="shared" si="57"/>
        <v>28.8156</v>
      </c>
      <c r="AQ208" s="222"/>
      <c r="AR208" s="223"/>
      <c r="AS208" s="170">
        <v>185.07</v>
      </c>
    </row>
    <row r="209" ht="25" customHeight="1" spans="1:45">
      <c r="A209" s="215">
        <v>201</v>
      </c>
      <c r="B209" s="216" t="s">
        <v>203</v>
      </c>
      <c r="C209" s="217" t="s">
        <v>407</v>
      </c>
      <c r="D209" s="217">
        <v>360043</v>
      </c>
      <c r="E209" s="216" t="s">
        <v>456</v>
      </c>
      <c r="F209" s="216" t="s">
        <v>409</v>
      </c>
      <c r="G209" s="218">
        <f t="shared" si="47"/>
        <v>1698.0725</v>
      </c>
      <c r="H209" s="221">
        <f t="shared" si="48"/>
        <v>0</v>
      </c>
      <c r="I209" s="221">
        <f t="shared" si="49"/>
        <v>0</v>
      </c>
      <c r="J209" s="222"/>
      <c r="K209" s="222"/>
      <c r="L209" s="222"/>
      <c r="M209" s="222"/>
      <c r="N209" s="222"/>
      <c r="O209" s="221">
        <f t="shared" si="61"/>
        <v>0</v>
      </c>
      <c r="P209" s="222"/>
      <c r="Q209" s="222"/>
      <c r="R209" s="222"/>
      <c r="S209" s="222"/>
      <c r="T209" s="222"/>
      <c r="U209" s="222"/>
      <c r="V209" s="221">
        <f t="shared" si="51"/>
        <v>1117.55</v>
      </c>
      <c r="W209" s="218">
        <f t="shared" si="62"/>
        <v>979.22</v>
      </c>
      <c r="X209" s="222">
        <v>711.29</v>
      </c>
      <c r="Y209" s="222">
        <v>0.9</v>
      </c>
      <c r="Z209" s="222">
        <v>230.55</v>
      </c>
      <c r="AA209" s="222">
        <v>36.48</v>
      </c>
      <c r="AB209" s="222"/>
      <c r="AC209" s="221">
        <f t="shared" si="52"/>
        <v>138.33</v>
      </c>
      <c r="AD209" s="222">
        <v>138.33</v>
      </c>
      <c r="AE209" s="222"/>
      <c r="AF209" s="222"/>
      <c r="AG209" s="222"/>
      <c r="AH209" s="222"/>
      <c r="AI209" s="222"/>
      <c r="AJ209" s="221">
        <f t="shared" si="53"/>
        <v>580.5225</v>
      </c>
      <c r="AK209" s="232">
        <f t="shared" si="60"/>
        <v>288.6336</v>
      </c>
      <c r="AL209" s="221">
        <f t="shared" si="59"/>
        <v>86.4856</v>
      </c>
      <c r="AM209" s="221">
        <f t="shared" si="54"/>
        <v>64.8642</v>
      </c>
      <c r="AN209" s="232">
        <f t="shared" si="55"/>
        <v>4.32428</v>
      </c>
      <c r="AO209" s="221">
        <f t="shared" si="56"/>
        <v>6.48642</v>
      </c>
      <c r="AP209" s="221">
        <f t="shared" si="57"/>
        <v>129.7284</v>
      </c>
      <c r="AQ209" s="222"/>
      <c r="AR209" s="223"/>
      <c r="AS209" s="170">
        <v>722.89</v>
      </c>
    </row>
    <row r="210" ht="25" customHeight="1" spans="1:45">
      <c r="A210" s="215">
        <v>202</v>
      </c>
      <c r="B210" s="216" t="s">
        <v>203</v>
      </c>
      <c r="C210" s="217" t="s">
        <v>407</v>
      </c>
      <c r="D210" s="217">
        <v>360045</v>
      </c>
      <c r="E210" s="216" t="s">
        <v>457</v>
      </c>
      <c r="F210" s="216" t="s">
        <v>458</v>
      </c>
      <c r="G210" s="218">
        <f t="shared" si="47"/>
        <v>277.5587</v>
      </c>
      <c r="H210" s="221">
        <f t="shared" si="48"/>
        <v>0</v>
      </c>
      <c r="I210" s="221">
        <f t="shared" si="49"/>
        <v>0</v>
      </c>
      <c r="J210" s="222"/>
      <c r="K210" s="222"/>
      <c r="L210" s="222"/>
      <c r="M210" s="222"/>
      <c r="N210" s="222"/>
      <c r="O210" s="221">
        <f t="shared" si="61"/>
        <v>0</v>
      </c>
      <c r="P210" s="222"/>
      <c r="Q210" s="222"/>
      <c r="R210" s="222"/>
      <c r="S210" s="222"/>
      <c r="T210" s="222"/>
      <c r="U210" s="222"/>
      <c r="V210" s="221">
        <f t="shared" si="51"/>
        <v>184.77</v>
      </c>
      <c r="W210" s="218">
        <f t="shared" si="62"/>
        <v>164.03</v>
      </c>
      <c r="X210" s="222">
        <v>124.91</v>
      </c>
      <c r="Y210" s="222">
        <v>0.23</v>
      </c>
      <c r="Z210" s="222">
        <v>34.57</v>
      </c>
      <c r="AA210" s="222">
        <v>4.32</v>
      </c>
      <c r="AB210" s="222"/>
      <c r="AC210" s="221">
        <f t="shared" si="52"/>
        <v>20.74</v>
      </c>
      <c r="AD210" s="222">
        <v>20.74</v>
      </c>
      <c r="AE210" s="222"/>
      <c r="AF210" s="222"/>
      <c r="AG210" s="222"/>
      <c r="AH210" s="222"/>
      <c r="AI210" s="222"/>
      <c r="AJ210" s="221">
        <f t="shared" si="53"/>
        <v>92.7887</v>
      </c>
      <c r="AK210" s="232">
        <f t="shared" si="60"/>
        <v>44.0672</v>
      </c>
      <c r="AL210" s="221">
        <f t="shared" si="59"/>
        <v>14.436</v>
      </c>
      <c r="AM210" s="221">
        <f t="shared" si="54"/>
        <v>10.827</v>
      </c>
      <c r="AN210" s="232">
        <f t="shared" si="55"/>
        <v>0.7218</v>
      </c>
      <c r="AO210" s="221">
        <f t="shared" si="56"/>
        <v>1.0827</v>
      </c>
      <c r="AP210" s="221">
        <f t="shared" si="57"/>
        <v>21.654</v>
      </c>
      <c r="AQ210" s="222"/>
      <c r="AR210" s="223"/>
      <c r="AS210" s="170">
        <v>94.97</v>
      </c>
    </row>
    <row r="211" ht="25" customHeight="1" spans="1:45">
      <c r="A211" s="215">
        <v>203</v>
      </c>
      <c r="B211" s="216" t="s">
        <v>203</v>
      </c>
      <c r="C211" s="217" t="s">
        <v>407</v>
      </c>
      <c r="D211" s="217">
        <v>360046</v>
      </c>
      <c r="E211" s="216" t="s">
        <v>459</v>
      </c>
      <c r="F211" s="216" t="s">
        <v>422</v>
      </c>
      <c r="G211" s="218">
        <f t="shared" si="47"/>
        <v>1812.8713</v>
      </c>
      <c r="H211" s="221">
        <f t="shared" si="48"/>
        <v>0</v>
      </c>
      <c r="I211" s="221">
        <f t="shared" si="49"/>
        <v>0</v>
      </c>
      <c r="J211" s="222"/>
      <c r="K211" s="222"/>
      <c r="L211" s="222"/>
      <c r="M211" s="222"/>
      <c r="N211" s="222"/>
      <c r="O211" s="221">
        <f t="shared" si="61"/>
        <v>0</v>
      </c>
      <c r="P211" s="222"/>
      <c r="Q211" s="222"/>
      <c r="R211" s="222"/>
      <c r="S211" s="222"/>
      <c r="T211" s="222"/>
      <c r="U211" s="222"/>
      <c r="V211" s="221">
        <f t="shared" si="51"/>
        <v>1194.31</v>
      </c>
      <c r="W211" s="218">
        <f t="shared" si="62"/>
        <v>1053.79</v>
      </c>
      <c r="X211" s="222">
        <v>818.09</v>
      </c>
      <c r="Y211" s="222">
        <v>1.52</v>
      </c>
      <c r="Z211" s="222">
        <v>234.18</v>
      </c>
      <c r="AA211" s="222"/>
      <c r="AB211" s="222"/>
      <c r="AC211" s="221">
        <f t="shared" si="52"/>
        <v>140.52</v>
      </c>
      <c r="AD211" s="222">
        <v>140.52</v>
      </c>
      <c r="AE211" s="222"/>
      <c r="AF211" s="222"/>
      <c r="AG211" s="222"/>
      <c r="AH211" s="222"/>
      <c r="AI211" s="222"/>
      <c r="AJ211" s="221">
        <f t="shared" si="53"/>
        <v>618.5613</v>
      </c>
      <c r="AK211" s="232">
        <f t="shared" si="60"/>
        <v>296.0976</v>
      </c>
      <c r="AL211" s="221">
        <f t="shared" si="59"/>
        <v>95.5448</v>
      </c>
      <c r="AM211" s="221">
        <f t="shared" si="54"/>
        <v>71.6586</v>
      </c>
      <c r="AN211" s="232">
        <f t="shared" si="55"/>
        <v>4.77724</v>
      </c>
      <c r="AO211" s="221">
        <f t="shared" si="56"/>
        <v>7.16586</v>
      </c>
      <c r="AP211" s="221">
        <f t="shared" si="57"/>
        <v>143.3172</v>
      </c>
      <c r="AQ211" s="222"/>
      <c r="AR211" s="223"/>
      <c r="AS211" s="170">
        <v>656.3</v>
      </c>
    </row>
    <row r="212" ht="25" customHeight="1" spans="1:45">
      <c r="A212" s="215">
        <v>204</v>
      </c>
      <c r="B212" s="216" t="s">
        <v>203</v>
      </c>
      <c r="C212" s="217" t="s">
        <v>403</v>
      </c>
      <c r="D212" s="217">
        <v>360047</v>
      </c>
      <c r="E212" s="216" t="s">
        <v>460</v>
      </c>
      <c r="F212" s="216" t="s">
        <v>417</v>
      </c>
      <c r="G212" s="218">
        <f t="shared" si="47"/>
        <v>329.7127</v>
      </c>
      <c r="H212" s="221">
        <f t="shared" si="48"/>
        <v>0</v>
      </c>
      <c r="I212" s="221">
        <f t="shared" si="49"/>
        <v>0</v>
      </c>
      <c r="J212" s="222"/>
      <c r="K212" s="222"/>
      <c r="L212" s="222"/>
      <c r="M212" s="222"/>
      <c r="N212" s="222"/>
      <c r="O212" s="221">
        <f t="shared" si="61"/>
        <v>0</v>
      </c>
      <c r="P212" s="222"/>
      <c r="Q212" s="222"/>
      <c r="R212" s="222"/>
      <c r="S212" s="222"/>
      <c r="T212" s="222"/>
      <c r="U212" s="222"/>
      <c r="V212" s="221">
        <f t="shared" si="51"/>
        <v>213.85</v>
      </c>
      <c r="W212" s="218">
        <f t="shared" si="62"/>
        <v>184.84</v>
      </c>
      <c r="X212" s="222">
        <v>136.31</v>
      </c>
      <c r="Y212" s="222">
        <v>0.19</v>
      </c>
      <c r="Z212" s="222">
        <v>48.34</v>
      </c>
      <c r="AA212" s="222"/>
      <c r="AB212" s="222"/>
      <c r="AC212" s="221">
        <f t="shared" si="52"/>
        <v>29.01</v>
      </c>
      <c r="AD212" s="222">
        <v>29.01</v>
      </c>
      <c r="AE212" s="222"/>
      <c r="AF212" s="222"/>
      <c r="AG212" s="222"/>
      <c r="AH212" s="222"/>
      <c r="AI212" s="222"/>
      <c r="AJ212" s="221">
        <f t="shared" si="53"/>
        <v>115.8627</v>
      </c>
      <c r="AK212" s="232">
        <f t="shared" si="60"/>
        <v>58.1232</v>
      </c>
      <c r="AL212" s="221">
        <f t="shared" si="59"/>
        <v>17.108</v>
      </c>
      <c r="AM212" s="221">
        <f t="shared" si="54"/>
        <v>12.831</v>
      </c>
      <c r="AN212" s="232">
        <f t="shared" si="55"/>
        <v>0.8554</v>
      </c>
      <c r="AO212" s="221">
        <f t="shared" si="56"/>
        <v>1.2831</v>
      </c>
      <c r="AP212" s="221">
        <f t="shared" si="57"/>
        <v>25.662</v>
      </c>
      <c r="AQ212" s="222"/>
      <c r="AR212" s="223"/>
      <c r="AS212" s="170">
        <v>149.42</v>
      </c>
    </row>
    <row r="213" ht="25" customHeight="1" spans="1:45">
      <c r="A213" s="215">
        <v>205</v>
      </c>
      <c r="B213" s="216" t="s">
        <v>203</v>
      </c>
      <c r="C213" s="217" t="s">
        <v>403</v>
      </c>
      <c r="D213" s="217">
        <v>360048</v>
      </c>
      <c r="E213" s="216" t="s">
        <v>461</v>
      </c>
      <c r="F213" s="216" t="s">
        <v>417</v>
      </c>
      <c r="G213" s="218">
        <f t="shared" si="47"/>
        <v>316.1814</v>
      </c>
      <c r="H213" s="221">
        <f t="shared" si="48"/>
        <v>0</v>
      </c>
      <c r="I213" s="221">
        <f t="shared" si="49"/>
        <v>0</v>
      </c>
      <c r="J213" s="222"/>
      <c r="K213" s="222"/>
      <c r="L213" s="222"/>
      <c r="M213" s="222"/>
      <c r="N213" s="222"/>
      <c r="O213" s="221">
        <f t="shared" si="61"/>
        <v>0</v>
      </c>
      <c r="P213" s="222"/>
      <c r="Q213" s="222"/>
      <c r="R213" s="222"/>
      <c r="S213" s="222"/>
      <c r="T213" s="222"/>
      <c r="U213" s="222"/>
      <c r="V213" s="221">
        <f t="shared" si="51"/>
        <v>207.3</v>
      </c>
      <c r="W213" s="218">
        <f t="shared" si="62"/>
        <v>180.98</v>
      </c>
      <c r="X213" s="222">
        <v>136.89</v>
      </c>
      <c r="Y213" s="222">
        <v>0.23</v>
      </c>
      <c r="Z213" s="222">
        <v>43.86</v>
      </c>
      <c r="AA213" s="222"/>
      <c r="AB213" s="222"/>
      <c r="AC213" s="221">
        <f t="shared" si="52"/>
        <v>26.32</v>
      </c>
      <c r="AD213" s="222">
        <v>26.32</v>
      </c>
      <c r="AE213" s="222"/>
      <c r="AF213" s="222"/>
      <c r="AG213" s="222"/>
      <c r="AH213" s="222"/>
      <c r="AI213" s="222"/>
      <c r="AJ213" s="221">
        <f t="shared" si="53"/>
        <v>108.8814</v>
      </c>
      <c r="AK213" s="232">
        <f t="shared" si="60"/>
        <v>52.9104</v>
      </c>
      <c r="AL213" s="221">
        <f t="shared" si="59"/>
        <v>16.584</v>
      </c>
      <c r="AM213" s="221">
        <f t="shared" si="54"/>
        <v>12.438</v>
      </c>
      <c r="AN213" s="232">
        <f t="shared" si="55"/>
        <v>0.8292</v>
      </c>
      <c r="AO213" s="221">
        <f t="shared" si="56"/>
        <v>1.2438</v>
      </c>
      <c r="AP213" s="221">
        <f t="shared" si="57"/>
        <v>24.876</v>
      </c>
      <c r="AQ213" s="222"/>
      <c r="AR213" s="223"/>
      <c r="AS213" s="170">
        <v>123.39</v>
      </c>
    </row>
    <row r="214" ht="25" customHeight="1" spans="1:45">
      <c r="A214" s="215">
        <v>206</v>
      </c>
      <c r="B214" s="216" t="s">
        <v>203</v>
      </c>
      <c r="C214" s="217" t="s">
        <v>407</v>
      </c>
      <c r="D214" s="217">
        <v>360049</v>
      </c>
      <c r="E214" s="216" t="s">
        <v>462</v>
      </c>
      <c r="F214" s="216" t="s">
        <v>409</v>
      </c>
      <c r="G214" s="218">
        <f t="shared" si="47"/>
        <v>1235.7155</v>
      </c>
      <c r="H214" s="221">
        <f t="shared" si="48"/>
        <v>0</v>
      </c>
      <c r="I214" s="221">
        <f t="shared" si="49"/>
        <v>0</v>
      </c>
      <c r="J214" s="222"/>
      <c r="K214" s="222"/>
      <c r="L214" s="222"/>
      <c r="M214" s="222"/>
      <c r="N214" s="222"/>
      <c r="O214" s="221">
        <f t="shared" si="61"/>
        <v>0</v>
      </c>
      <c r="P214" s="222"/>
      <c r="Q214" s="222"/>
      <c r="R214" s="222"/>
      <c r="S214" s="222"/>
      <c r="T214" s="222"/>
      <c r="U214" s="222"/>
      <c r="V214" s="221">
        <f t="shared" si="51"/>
        <v>804.29</v>
      </c>
      <c r="W214" s="218">
        <f t="shared" si="62"/>
        <v>701.42</v>
      </c>
      <c r="X214" s="222">
        <v>529.05</v>
      </c>
      <c r="Y214" s="222">
        <v>0.92</v>
      </c>
      <c r="Z214" s="222">
        <v>171.45</v>
      </c>
      <c r="AA214" s="222"/>
      <c r="AB214" s="222"/>
      <c r="AC214" s="221">
        <f t="shared" si="52"/>
        <v>102.87</v>
      </c>
      <c r="AD214" s="222">
        <v>102.87</v>
      </c>
      <c r="AE214" s="222"/>
      <c r="AF214" s="222"/>
      <c r="AG214" s="222"/>
      <c r="AH214" s="222"/>
      <c r="AI214" s="222"/>
      <c r="AJ214" s="221">
        <f t="shared" si="53"/>
        <v>431.4255</v>
      </c>
      <c r="AK214" s="232">
        <f t="shared" si="60"/>
        <v>214.2672</v>
      </c>
      <c r="AL214" s="221">
        <f t="shared" si="59"/>
        <v>64.3432</v>
      </c>
      <c r="AM214" s="221">
        <f t="shared" si="54"/>
        <v>48.2574</v>
      </c>
      <c r="AN214" s="232">
        <f t="shared" si="55"/>
        <v>3.21716</v>
      </c>
      <c r="AO214" s="221">
        <f t="shared" si="56"/>
        <v>4.82574</v>
      </c>
      <c r="AP214" s="221">
        <f t="shared" si="57"/>
        <v>96.5148</v>
      </c>
      <c r="AQ214" s="222"/>
      <c r="AR214" s="223"/>
      <c r="AS214" s="170">
        <v>534.88</v>
      </c>
    </row>
    <row r="215" ht="25" customHeight="1" spans="1:45">
      <c r="A215" s="215">
        <v>207</v>
      </c>
      <c r="B215" s="216" t="s">
        <v>203</v>
      </c>
      <c r="C215" s="217" t="s">
        <v>403</v>
      </c>
      <c r="D215" s="217">
        <v>360050</v>
      </c>
      <c r="E215" s="216" t="s">
        <v>463</v>
      </c>
      <c r="F215" s="216" t="s">
        <v>417</v>
      </c>
      <c r="G215" s="218">
        <f t="shared" ref="G215:G223" si="63">H215+V215+AJ215</f>
        <v>325.5406</v>
      </c>
      <c r="H215" s="221">
        <f t="shared" ref="H215:H223" si="64">I215+O215</f>
        <v>0</v>
      </c>
      <c r="I215" s="221">
        <f t="shared" ref="I215:I223" si="65">SUM(J215:N215)</f>
        <v>0</v>
      </c>
      <c r="J215" s="222"/>
      <c r="K215" s="222"/>
      <c r="L215" s="222"/>
      <c r="M215" s="222"/>
      <c r="N215" s="222"/>
      <c r="O215" s="221">
        <f t="shared" si="61"/>
        <v>0</v>
      </c>
      <c r="P215" s="222"/>
      <c r="Q215" s="222"/>
      <c r="R215" s="222"/>
      <c r="S215" s="222"/>
      <c r="T215" s="222"/>
      <c r="U215" s="222"/>
      <c r="V215" s="221">
        <f t="shared" ref="V215:V223" si="66">W215+AC215</f>
        <v>210.42</v>
      </c>
      <c r="W215" s="218">
        <f t="shared" si="62"/>
        <v>180.7</v>
      </c>
      <c r="X215" s="222">
        <v>131.01</v>
      </c>
      <c r="Y215" s="222">
        <v>0.16</v>
      </c>
      <c r="Z215" s="222">
        <v>49.53</v>
      </c>
      <c r="AA215" s="222"/>
      <c r="AB215" s="222"/>
      <c r="AC215" s="221">
        <f t="shared" ref="AC215:AC223" si="67">SUM(AD215:AI215)</f>
        <v>29.72</v>
      </c>
      <c r="AD215" s="222">
        <v>29.72</v>
      </c>
      <c r="AE215" s="222"/>
      <c r="AF215" s="222"/>
      <c r="AG215" s="222"/>
      <c r="AH215" s="222"/>
      <c r="AI215" s="222"/>
      <c r="AJ215" s="221">
        <f t="shared" ref="AJ215:AJ223" si="68">SUM(AK215:AQ215)</f>
        <v>115.1206</v>
      </c>
      <c r="AK215" s="232">
        <f t="shared" si="60"/>
        <v>58.3072</v>
      </c>
      <c r="AL215" s="221">
        <f t="shared" ref="AL215:AL223" si="69">SUM(J215,K215,X215,Y215,Z215,AD215)*0.08</f>
        <v>16.8336</v>
      </c>
      <c r="AM215" s="221">
        <f t="shared" ref="AM215:AM223" si="70">SUM(J215,K215,X215,Y215,Z215,AD215)*0.06</f>
        <v>12.6252</v>
      </c>
      <c r="AN215" s="232">
        <f t="shared" si="55"/>
        <v>0.84168</v>
      </c>
      <c r="AO215" s="221">
        <f t="shared" ref="AO215:AO223" si="71">SUM(J215,K215,X215,Y215,Z215,AD215)*0.006</f>
        <v>1.26252</v>
      </c>
      <c r="AP215" s="221">
        <f t="shared" ref="AP215:AP223" si="72">SUM(J215,K215,X215,Y215,Z215,AD215)*0.12</f>
        <v>25.2504</v>
      </c>
      <c r="AQ215" s="222"/>
      <c r="AR215" s="223"/>
      <c r="AS215" s="170">
        <v>154</v>
      </c>
    </row>
    <row r="216" ht="25" customHeight="1" spans="1:45">
      <c r="A216" s="215">
        <v>208</v>
      </c>
      <c r="B216" s="216" t="s">
        <v>203</v>
      </c>
      <c r="C216" s="217" t="s">
        <v>403</v>
      </c>
      <c r="D216" s="217">
        <v>360051</v>
      </c>
      <c r="E216" s="216" t="s">
        <v>464</v>
      </c>
      <c r="F216" s="216" t="s">
        <v>417</v>
      </c>
      <c r="G216" s="218">
        <f t="shared" si="63"/>
        <v>257.31</v>
      </c>
      <c r="H216" s="221">
        <f t="shared" si="64"/>
        <v>0</v>
      </c>
      <c r="I216" s="221">
        <f t="shared" si="65"/>
        <v>0</v>
      </c>
      <c r="J216" s="222"/>
      <c r="K216" s="222"/>
      <c r="L216" s="222"/>
      <c r="M216" s="222"/>
      <c r="N216" s="222"/>
      <c r="O216" s="221">
        <f t="shared" si="61"/>
        <v>0</v>
      </c>
      <c r="P216" s="222"/>
      <c r="Q216" s="222"/>
      <c r="R216" s="222"/>
      <c r="S216" s="222"/>
      <c r="T216" s="222"/>
      <c r="U216" s="222"/>
      <c r="V216" s="221">
        <f t="shared" si="66"/>
        <v>167.56</v>
      </c>
      <c r="W216" s="218">
        <f t="shared" si="62"/>
        <v>144.16</v>
      </c>
      <c r="X216" s="222">
        <v>105.02</v>
      </c>
      <c r="Y216" s="222">
        <v>0.15</v>
      </c>
      <c r="Z216" s="222">
        <v>38.99</v>
      </c>
      <c r="AA216" s="222"/>
      <c r="AB216" s="222"/>
      <c r="AC216" s="221">
        <f t="shared" si="67"/>
        <v>23.4</v>
      </c>
      <c r="AD216" s="222">
        <v>23.4</v>
      </c>
      <c r="AE216" s="222"/>
      <c r="AF216" s="222"/>
      <c r="AG216" s="222"/>
      <c r="AH216" s="222"/>
      <c r="AI216" s="222"/>
      <c r="AJ216" s="221">
        <f t="shared" si="68"/>
        <v>89.75</v>
      </c>
      <c r="AK216" s="232">
        <f t="shared" si="60"/>
        <v>44.5088</v>
      </c>
      <c r="AL216" s="221">
        <f t="shared" si="69"/>
        <v>13.4048</v>
      </c>
      <c r="AM216" s="221">
        <f t="shared" si="70"/>
        <v>10.0536</v>
      </c>
      <c r="AN216" s="232">
        <f t="shared" si="55"/>
        <v>0.67024</v>
      </c>
      <c r="AO216" s="221">
        <f t="shared" si="71"/>
        <v>1.00536</v>
      </c>
      <c r="AP216" s="221">
        <f t="shared" si="72"/>
        <v>20.1072</v>
      </c>
      <c r="AQ216" s="222"/>
      <c r="AR216" s="223"/>
      <c r="AS216" s="170">
        <v>110.62</v>
      </c>
    </row>
    <row r="217" ht="25" customHeight="1" spans="1:45">
      <c r="A217" s="215">
        <v>209</v>
      </c>
      <c r="B217" s="216" t="s">
        <v>203</v>
      </c>
      <c r="C217" s="217" t="s">
        <v>407</v>
      </c>
      <c r="D217" s="217">
        <v>360053</v>
      </c>
      <c r="E217" s="216" t="s">
        <v>465</v>
      </c>
      <c r="F217" s="216" t="s">
        <v>409</v>
      </c>
      <c r="G217" s="218">
        <f t="shared" si="63"/>
        <v>513.8355</v>
      </c>
      <c r="H217" s="221">
        <f t="shared" si="64"/>
        <v>0</v>
      </c>
      <c r="I217" s="221">
        <f t="shared" si="65"/>
        <v>0</v>
      </c>
      <c r="J217" s="222"/>
      <c r="K217" s="222"/>
      <c r="L217" s="222"/>
      <c r="M217" s="222"/>
      <c r="N217" s="222"/>
      <c r="O217" s="221">
        <f t="shared" si="61"/>
        <v>0</v>
      </c>
      <c r="P217" s="222"/>
      <c r="Q217" s="222"/>
      <c r="R217" s="222"/>
      <c r="S217" s="222"/>
      <c r="T217" s="222"/>
      <c r="U217" s="222"/>
      <c r="V217" s="221">
        <f t="shared" si="66"/>
        <v>335.49</v>
      </c>
      <c r="W217" s="218">
        <f t="shared" si="62"/>
        <v>292.35</v>
      </c>
      <c r="X217" s="222">
        <v>220.08</v>
      </c>
      <c r="Y217" s="222">
        <v>0.37</v>
      </c>
      <c r="Z217" s="222">
        <v>71.9</v>
      </c>
      <c r="AA217" s="222"/>
      <c r="AB217" s="222"/>
      <c r="AC217" s="221">
        <f t="shared" si="67"/>
        <v>43.14</v>
      </c>
      <c r="AD217" s="222">
        <v>43.14</v>
      </c>
      <c r="AE217" s="222"/>
      <c r="AF217" s="222"/>
      <c r="AG217" s="222"/>
      <c r="AH217" s="222"/>
      <c r="AI217" s="222"/>
      <c r="AJ217" s="221">
        <f t="shared" si="68"/>
        <v>178.3455</v>
      </c>
      <c r="AK217" s="232">
        <f t="shared" si="60"/>
        <v>87.7632</v>
      </c>
      <c r="AL217" s="221">
        <f t="shared" si="69"/>
        <v>26.8392</v>
      </c>
      <c r="AM217" s="221">
        <f t="shared" si="70"/>
        <v>20.1294</v>
      </c>
      <c r="AN217" s="232">
        <f t="shared" ref="AN217:AN221" si="73">SUM(J217,K217,X217,Y217,Z217,AD217)*0.004</f>
        <v>1.34196</v>
      </c>
      <c r="AO217" s="221">
        <f t="shared" si="71"/>
        <v>2.01294</v>
      </c>
      <c r="AP217" s="221">
        <f t="shared" si="72"/>
        <v>40.2588</v>
      </c>
      <c r="AQ217" s="222"/>
      <c r="AR217" s="223"/>
      <c r="AS217" s="170">
        <v>213.03</v>
      </c>
    </row>
    <row r="218" ht="25" customHeight="1" spans="1:45">
      <c r="A218" s="215">
        <v>210</v>
      </c>
      <c r="B218" s="216" t="s">
        <v>203</v>
      </c>
      <c r="C218" s="217" t="s">
        <v>403</v>
      </c>
      <c r="D218" s="217">
        <v>360055</v>
      </c>
      <c r="E218" s="216" t="s">
        <v>466</v>
      </c>
      <c r="F218" s="216" t="s">
        <v>417</v>
      </c>
      <c r="G218" s="218">
        <f t="shared" si="63"/>
        <v>136.7709</v>
      </c>
      <c r="H218" s="221">
        <f t="shared" si="64"/>
        <v>0</v>
      </c>
      <c r="I218" s="221">
        <f t="shared" si="65"/>
        <v>0</v>
      </c>
      <c r="J218" s="222"/>
      <c r="K218" s="222"/>
      <c r="L218" s="222"/>
      <c r="M218" s="222"/>
      <c r="N218" s="222"/>
      <c r="O218" s="221">
        <f t="shared" si="61"/>
        <v>0</v>
      </c>
      <c r="P218" s="222"/>
      <c r="Q218" s="222"/>
      <c r="R218" s="222"/>
      <c r="S218" s="222"/>
      <c r="T218" s="222"/>
      <c r="U218" s="222"/>
      <c r="V218" s="221">
        <f t="shared" si="66"/>
        <v>89.63</v>
      </c>
      <c r="W218" s="218">
        <f t="shared" si="62"/>
        <v>78.14</v>
      </c>
      <c r="X218" s="222">
        <v>58.87</v>
      </c>
      <c r="Y218" s="222">
        <v>0.11</v>
      </c>
      <c r="Z218" s="222">
        <v>19.16</v>
      </c>
      <c r="AA218" s="222"/>
      <c r="AB218" s="222"/>
      <c r="AC218" s="221">
        <f t="shared" si="67"/>
        <v>11.49</v>
      </c>
      <c r="AD218" s="222">
        <v>11.49</v>
      </c>
      <c r="AE218" s="222"/>
      <c r="AF218" s="222"/>
      <c r="AG218" s="222"/>
      <c r="AH218" s="222"/>
      <c r="AI218" s="222"/>
      <c r="AJ218" s="221">
        <f t="shared" si="68"/>
        <v>47.1409</v>
      </c>
      <c r="AK218" s="232">
        <f t="shared" si="60"/>
        <v>22.9408</v>
      </c>
      <c r="AL218" s="221">
        <f t="shared" si="69"/>
        <v>7.1704</v>
      </c>
      <c r="AM218" s="221">
        <f t="shared" si="70"/>
        <v>5.3778</v>
      </c>
      <c r="AN218" s="232">
        <f t="shared" si="73"/>
        <v>0.35852</v>
      </c>
      <c r="AO218" s="221">
        <f t="shared" si="71"/>
        <v>0.53778</v>
      </c>
      <c r="AP218" s="221">
        <f t="shared" si="72"/>
        <v>10.7556</v>
      </c>
      <c r="AQ218" s="222"/>
      <c r="AR218" s="223"/>
      <c r="AS218" s="170">
        <v>53.75</v>
      </c>
    </row>
    <row r="219" ht="25" customHeight="1" spans="1:45">
      <c r="A219" s="215">
        <v>211</v>
      </c>
      <c r="B219" s="216" t="s">
        <v>203</v>
      </c>
      <c r="C219" s="217" t="s">
        <v>407</v>
      </c>
      <c r="D219" s="217">
        <v>360058</v>
      </c>
      <c r="E219" s="216" t="s">
        <v>467</v>
      </c>
      <c r="F219" s="216" t="s">
        <v>409</v>
      </c>
      <c r="G219" s="218">
        <f t="shared" si="63"/>
        <v>257.1876</v>
      </c>
      <c r="H219" s="221">
        <f t="shared" si="64"/>
        <v>0</v>
      </c>
      <c r="I219" s="221">
        <f t="shared" si="65"/>
        <v>0</v>
      </c>
      <c r="J219" s="222"/>
      <c r="K219" s="222"/>
      <c r="L219" s="222"/>
      <c r="M219" s="222"/>
      <c r="N219" s="222"/>
      <c r="O219" s="221">
        <f t="shared" si="61"/>
        <v>0</v>
      </c>
      <c r="P219" s="222"/>
      <c r="Q219" s="222"/>
      <c r="R219" s="222"/>
      <c r="S219" s="222"/>
      <c r="T219" s="222"/>
      <c r="U219" s="222"/>
      <c r="V219" s="221">
        <f t="shared" si="66"/>
        <v>168.12</v>
      </c>
      <c r="W219" s="218">
        <f t="shared" si="62"/>
        <v>146.79</v>
      </c>
      <c r="X219" s="222">
        <v>111.06</v>
      </c>
      <c r="Y219" s="222">
        <v>0.18</v>
      </c>
      <c r="Z219" s="222">
        <v>35.55</v>
      </c>
      <c r="AA219" s="222"/>
      <c r="AB219" s="222"/>
      <c r="AC219" s="221">
        <f t="shared" si="67"/>
        <v>21.33</v>
      </c>
      <c r="AD219" s="222">
        <v>21.33</v>
      </c>
      <c r="AE219" s="222"/>
      <c r="AF219" s="222"/>
      <c r="AG219" s="222"/>
      <c r="AH219" s="222"/>
      <c r="AI219" s="222"/>
      <c r="AJ219" s="221">
        <f t="shared" si="68"/>
        <v>89.0676</v>
      </c>
      <c r="AK219" s="232">
        <f t="shared" si="60"/>
        <v>43.6752</v>
      </c>
      <c r="AL219" s="221">
        <f t="shared" si="69"/>
        <v>13.4496</v>
      </c>
      <c r="AM219" s="221">
        <f t="shared" si="70"/>
        <v>10.0872</v>
      </c>
      <c r="AN219" s="232">
        <f t="shared" si="73"/>
        <v>0.67248</v>
      </c>
      <c r="AO219" s="221">
        <f t="shared" si="71"/>
        <v>1.00872</v>
      </c>
      <c r="AP219" s="221">
        <f t="shared" si="72"/>
        <v>20.1744</v>
      </c>
      <c r="AQ219" s="222"/>
      <c r="AR219" s="223"/>
      <c r="AS219" s="170">
        <v>104.85</v>
      </c>
    </row>
    <row r="220" ht="25" customHeight="1" spans="1:45">
      <c r="A220" s="215">
        <v>212</v>
      </c>
      <c r="B220" s="216" t="s">
        <v>203</v>
      </c>
      <c r="C220" s="217" t="s">
        <v>407</v>
      </c>
      <c r="D220" s="217">
        <v>360059</v>
      </c>
      <c r="E220" s="216" t="s">
        <v>468</v>
      </c>
      <c r="F220" s="216" t="s">
        <v>417</v>
      </c>
      <c r="G220" s="218">
        <f t="shared" si="63"/>
        <v>199.5912</v>
      </c>
      <c r="H220" s="221">
        <f t="shared" si="64"/>
        <v>0</v>
      </c>
      <c r="I220" s="221">
        <f t="shared" si="65"/>
        <v>0</v>
      </c>
      <c r="J220" s="222"/>
      <c r="K220" s="222"/>
      <c r="L220" s="222"/>
      <c r="M220" s="222"/>
      <c r="N220" s="222"/>
      <c r="O220" s="221">
        <f t="shared" si="61"/>
        <v>0</v>
      </c>
      <c r="P220" s="222"/>
      <c r="Q220" s="222"/>
      <c r="R220" s="222"/>
      <c r="S220" s="222"/>
      <c r="T220" s="222"/>
      <c r="U220" s="222"/>
      <c r="V220" s="221">
        <f t="shared" si="66"/>
        <v>132.08</v>
      </c>
      <c r="W220" s="218">
        <f t="shared" si="62"/>
        <v>113.73</v>
      </c>
      <c r="X220" s="222">
        <v>83.03</v>
      </c>
      <c r="Y220" s="222">
        <v>0.12</v>
      </c>
      <c r="Z220" s="222">
        <v>30.58</v>
      </c>
      <c r="AA220" s="222"/>
      <c r="AB220" s="222"/>
      <c r="AC220" s="221">
        <f t="shared" si="67"/>
        <v>18.35</v>
      </c>
      <c r="AD220" s="222">
        <v>18.35</v>
      </c>
      <c r="AE220" s="222"/>
      <c r="AF220" s="222"/>
      <c r="AG220" s="222"/>
      <c r="AH220" s="222"/>
      <c r="AI220" s="222"/>
      <c r="AJ220" s="221">
        <f t="shared" si="68"/>
        <v>67.5112</v>
      </c>
      <c r="AK220" s="232">
        <f t="shared" si="60"/>
        <v>31.8496</v>
      </c>
      <c r="AL220" s="221">
        <f t="shared" si="69"/>
        <v>10.5664</v>
      </c>
      <c r="AM220" s="221">
        <f t="shared" si="70"/>
        <v>7.9248</v>
      </c>
      <c r="AN220" s="232">
        <f t="shared" si="73"/>
        <v>0.52832</v>
      </c>
      <c r="AO220" s="221">
        <f t="shared" si="71"/>
        <v>0.79248</v>
      </c>
      <c r="AP220" s="221">
        <f t="shared" si="72"/>
        <v>15.8496</v>
      </c>
      <c r="AQ220" s="222"/>
      <c r="AR220" s="223"/>
      <c r="AS220" s="170">
        <v>66.98</v>
      </c>
    </row>
    <row r="221" ht="25" customHeight="1" spans="1:45">
      <c r="A221" s="215">
        <v>213</v>
      </c>
      <c r="B221" s="216" t="s">
        <v>203</v>
      </c>
      <c r="C221" s="217" t="s">
        <v>407</v>
      </c>
      <c r="D221" s="217">
        <v>360060</v>
      </c>
      <c r="E221" s="216" t="s">
        <v>469</v>
      </c>
      <c r="F221" s="216" t="s">
        <v>417</v>
      </c>
      <c r="G221" s="218">
        <f t="shared" si="63"/>
        <v>279.651</v>
      </c>
      <c r="H221" s="221">
        <f t="shared" si="64"/>
        <v>0</v>
      </c>
      <c r="I221" s="221">
        <f t="shared" si="65"/>
        <v>0</v>
      </c>
      <c r="J221" s="222"/>
      <c r="K221" s="222"/>
      <c r="L221" s="222"/>
      <c r="M221" s="222"/>
      <c r="N221" s="222"/>
      <c r="O221" s="221">
        <f t="shared" si="61"/>
        <v>0</v>
      </c>
      <c r="P221" s="222"/>
      <c r="Q221" s="222"/>
      <c r="R221" s="222"/>
      <c r="S221" s="222"/>
      <c r="T221" s="222"/>
      <c r="U221" s="222"/>
      <c r="V221" s="221">
        <f t="shared" si="66"/>
        <v>183.7</v>
      </c>
      <c r="W221" s="218">
        <f t="shared" si="62"/>
        <v>160.27</v>
      </c>
      <c r="X221" s="222">
        <v>121.01</v>
      </c>
      <c r="Y221" s="222">
        <v>0.21</v>
      </c>
      <c r="Z221" s="222">
        <v>39.05</v>
      </c>
      <c r="AA221" s="222"/>
      <c r="AB221" s="222"/>
      <c r="AC221" s="221">
        <f t="shared" si="67"/>
        <v>23.43</v>
      </c>
      <c r="AD221" s="222">
        <v>23.43</v>
      </c>
      <c r="AE221" s="222"/>
      <c r="AF221" s="222"/>
      <c r="AG221" s="222"/>
      <c r="AH221" s="222"/>
      <c r="AI221" s="222"/>
      <c r="AJ221" s="221">
        <f t="shared" si="68"/>
        <v>95.951</v>
      </c>
      <c r="AK221" s="232">
        <f t="shared" si="60"/>
        <v>46.352</v>
      </c>
      <c r="AL221" s="221">
        <f t="shared" si="69"/>
        <v>14.696</v>
      </c>
      <c r="AM221" s="221">
        <f t="shared" si="70"/>
        <v>11.022</v>
      </c>
      <c r="AN221" s="232">
        <f t="shared" si="73"/>
        <v>0.7348</v>
      </c>
      <c r="AO221" s="221">
        <f t="shared" si="71"/>
        <v>1.1022</v>
      </c>
      <c r="AP221" s="221">
        <f t="shared" si="72"/>
        <v>22.044</v>
      </c>
      <c r="AQ221" s="222"/>
      <c r="AR221" s="223"/>
      <c r="AS221" s="170">
        <v>106</v>
      </c>
    </row>
    <row r="222" ht="25" customHeight="1" spans="1:45">
      <c r="A222" s="215">
        <v>214</v>
      </c>
      <c r="B222" s="216" t="s">
        <v>203</v>
      </c>
      <c r="C222" s="217" t="s">
        <v>403</v>
      </c>
      <c r="D222" s="217">
        <v>360101</v>
      </c>
      <c r="E222" s="216" t="s">
        <v>470</v>
      </c>
      <c r="F222" s="216" t="s">
        <v>402</v>
      </c>
      <c r="G222" s="218">
        <f t="shared" si="63"/>
        <v>388.55476</v>
      </c>
      <c r="H222" s="221">
        <f t="shared" si="64"/>
        <v>0</v>
      </c>
      <c r="I222" s="221">
        <f t="shared" si="65"/>
        <v>0</v>
      </c>
      <c r="J222" s="222"/>
      <c r="K222" s="222"/>
      <c r="L222" s="222"/>
      <c r="M222" s="222"/>
      <c r="N222" s="222"/>
      <c r="O222" s="221">
        <f t="shared" si="61"/>
        <v>0</v>
      </c>
      <c r="P222" s="222"/>
      <c r="Q222" s="222"/>
      <c r="R222" s="222"/>
      <c r="S222" s="222"/>
      <c r="T222" s="222"/>
      <c r="U222" s="222"/>
      <c r="V222" s="221">
        <f t="shared" si="66"/>
        <v>257.11</v>
      </c>
      <c r="W222" s="218">
        <f t="shared" si="62"/>
        <v>228.31</v>
      </c>
      <c r="X222" s="222">
        <v>179.98</v>
      </c>
      <c r="Y222" s="222">
        <v>47.99</v>
      </c>
      <c r="Z222" s="222"/>
      <c r="AA222" s="222"/>
      <c r="AB222" s="222">
        <v>0.34</v>
      </c>
      <c r="AC222" s="221">
        <f t="shared" si="67"/>
        <v>28.8</v>
      </c>
      <c r="AD222" s="222">
        <v>28.8</v>
      </c>
      <c r="AE222" s="222"/>
      <c r="AF222" s="222"/>
      <c r="AG222" s="222"/>
      <c r="AH222" s="222"/>
      <c r="AI222" s="222"/>
      <c r="AJ222" s="221">
        <f t="shared" si="68"/>
        <v>131.44476</v>
      </c>
      <c r="AK222" s="232">
        <f t="shared" si="60"/>
        <v>62.6304</v>
      </c>
      <c r="AL222" s="221">
        <f t="shared" si="69"/>
        <v>20.5416</v>
      </c>
      <c r="AM222" s="221">
        <f t="shared" si="70"/>
        <v>15.4062</v>
      </c>
      <c r="AN222" s="221">
        <f t="shared" ref="AN222:AN232" si="74">SUM(J222,K222,X222,Y222,Z222,AD222)*0.002</f>
        <v>0.51354</v>
      </c>
      <c r="AO222" s="221">
        <f t="shared" si="71"/>
        <v>1.54062</v>
      </c>
      <c r="AP222" s="221">
        <f t="shared" si="72"/>
        <v>30.8124</v>
      </c>
      <c r="AQ222" s="222"/>
      <c r="AR222" s="223"/>
      <c r="AS222" s="170">
        <v>134.67</v>
      </c>
    </row>
    <row r="223" ht="25" customHeight="1" spans="1:45">
      <c r="A223" s="215">
        <v>215</v>
      </c>
      <c r="B223" s="216" t="s">
        <v>203</v>
      </c>
      <c r="C223" s="217" t="s">
        <v>403</v>
      </c>
      <c r="D223" s="217">
        <v>360102</v>
      </c>
      <c r="E223" s="216" t="s">
        <v>471</v>
      </c>
      <c r="F223" s="216" t="s">
        <v>402</v>
      </c>
      <c r="G223" s="218">
        <f t="shared" si="63"/>
        <v>352.35656</v>
      </c>
      <c r="H223" s="221">
        <f t="shared" si="64"/>
        <v>0</v>
      </c>
      <c r="I223" s="221">
        <f t="shared" si="65"/>
        <v>0</v>
      </c>
      <c r="J223" s="222"/>
      <c r="K223" s="222"/>
      <c r="L223" s="222"/>
      <c r="M223" s="222"/>
      <c r="N223" s="222"/>
      <c r="O223" s="221">
        <f t="shared" si="61"/>
        <v>0</v>
      </c>
      <c r="P223" s="222"/>
      <c r="Q223" s="222"/>
      <c r="R223" s="222"/>
      <c r="S223" s="222"/>
      <c r="T223" s="222"/>
      <c r="U223" s="222"/>
      <c r="V223" s="221">
        <f t="shared" si="66"/>
        <v>234.97</v>
      </c>
      <c r="W223" s="218">
        <f t="shared" si="62"/>
        <v>209.44</v>
      </c>
      <c r="X223" s="222">
        <v>166.63</v>
      </c>
      <c r="Y223" s="222">
        <v>42.56</v>
      </c>
      <c r="Z223" s="222"/>
      <c r="AA223" s="222"/>
      <c r="AB223" s="222">
        <v>0.25</v>
      </c>
      <c r="AC223" s="221">
        <f t="shared" si="67"/>
        <v>25.53</v>
      </c>
      <c r="AD223" s="222">
        <v>25.53</v>
      </c>
      <c r="AE223" s="222"/>
      <c r="AF223" s="222"/>
      <c r="AG223" s="222"/>
      <c r="AH223" s="222"/>
      <c r="AI223" s="222"/>
      <c r="AJ223" s="221">
        <f t="shared" si="68"/>
        <v>117.38656</v>
      </c>
      <c r="AK223" s="232">
        <f t="shared" si="60"/>
        <v>54.4816</v>
      </c>
      <c r="AL223" s="221">
        <f t="shared" si="69"/>
        <v>18.7776</v>
      </c>
      <c r="AM223" s="221">
        <f t="shared" si="70"/>
        <v>14.0832</v>
      </c>
      <c r="AN223" s="221">
        <f t="shared" si="74"/>
        <v>0.46944</v>
      </c>
      <c r="AO223" s="221">
        <f t="shared" si="71"/>
        <v>1.40832</v>
      </c>
      <c r="AP223" s="221">
        <f t="shared" si="72"/>
        <v>28.1664</v>
      </c>
      <c r="AQ223" s="222"/>
      <c r="AR223" s="223"/>
      <c r="AS223" s="170">
        <v>105.79</v>
      </c>
    </row>
    <row r="224" s="170" customFormat="1" ht="30" customHeight="1" spans="1:45">
      <c r="A224" s="215">
        <v>216</v>
      </c>
      <c r="B224" s="211"/>
      <c r="C224" s="211"/>
      <c r="D224" s="212" t="s">
        <v>472</v>
      </c>
      <c r="E224" s="229"/>
      <c r="F224" s="211"/>
      <c r="G224" s="230">
        <f t="shared" ref="G224:N224" si="75">SUM(G150:G223)</f>
        <v>66241.0450445143</v>
      </c>
      <c r="H224" s="230">
        <f t="shared" si="75"/>
        <v>136.20256</v>
      </c>
      <c r="I224" s="230">
        <f t="shared" si="75"/>
        <v>120.85936</v>
      </c>
      <c r="J224" s="230">
        <f t="shared" si="75"/>
        <v>49.856</v>
      </c>
      <c r="K224" s="230">
        <f t="shared" si="75"/>
        <v>31.6232</v>
      </c>
      <c r="L224" s="230">
        <f t="shared" si="75"/>
        <v>0</v>
      </c>
      <c r="M224" s="230">
        <f t="shared" si="75"/>
        <v>0</v>
      </c>
      <c r="N224" s="230">
        <f t="shared" si="75"/>
        <v>39.38016</v>
      </c>
      <c r="O224" s="221">
        <f t="shared" si="61"/>
        <v>15.3432</v>
      </c>
      <c r="P224" s="230">
        <f t="shared" ref="P224:AB224" si="76">SUM(P150:P223)</f>
        <v>4.0632</v>
      </c>
      <c r="Q224" s="230">
        <f t="shared" si="76"/>
        <v>0</v>
      </c>
      <c r="R224" s="230">
        <f t="shared" si="76"/>
        <v>0</v>
      </c>
      <c r="S224" s="230">
        <f t="shared" si="76"/>
        <v>6.43</v>
      </c>
      <c r="T224" s="230">
        <f t="shared" si="76"/>
        <v>4.85</v>
      </c>
      <c r="U224" s="230">
        <f t="shared" si="76"/>
        <v>0</v>
      </c>
      <c r="V224" s="230">
        <f t="shared" si="76"/>
        <v>50157.8235</v>
      </c>
      <c r="W224" s="230">
        <f t="shared" si="76"/>
        <v>27298.8812</v>
      </c>
      <c r="X224" s="230">
        <f t="shared" si="76"/>
        <v>20573.2816</v>
      </c>
      <c r="Y224" s="230">
        <f t="shared" si="76"/>
        <v>148.25</v>
      </c>
      <c r="Z224" s="230">
        <f t="shared" si="76"/>
        <v>6044.5596</v>
      </c>
      <c r="AA224" s="230">
        <f t="shared" si="76"/>
        <v>532.2</v>
      </c>
      <c r="AB224" s="230">
        <f t="shared" si="76"/>
        <v>0.59</v>
      </c>
      <c r="AC224" s="230">
        <f t="shared" ref="AC224:AQ224" si="77">SUM(AC150:AC223)</f>
        <v>22858.9423</v>
      </c>
      <c r="AD224" s="230">
        <f t="shared" si="77"/>
        <v>3682.1637</v>
      </c>
      <c r="AE224" s="230">
        <f t="shared" si="77"/>
        <v>0</v>
      </c>
      <c r="AF224" s="230">
        <f t="shared" si="77"/>
        <v>0</v>
      </c>
      <c r="AG224" s="230">
        <f t="shared" si="77"/>
        <v>13364.4246</v>
      </c>
      <c r="AH224" s="230">
        <f t="shared" si="77"/>
        <v>3554.25</v>
      </c>
      <c r="AI224" s="230">
        <f t="shared" si="77"/>
        <v>2258.104</v>
      </c>
      <c r="AJ224" s="230">
        <f t="shared" si="77"/>
        <v>15947.0189845143</v>
      </c>
      <c r="AK224" s="230">
        <f t="shared" si="77"/>
        <v>7705.35884571429</v>
      </c>
      <c r="AL224" s="230">
        <f t="shared" si="77"/>
        <v>2442.378728</v>
      </c>
      <c r="AM224" s="230">
        <f t="shared" si="77"/>
        <v>1831.784046</v>
      </c>
      <c r="AN224" s="230">
        <f t="shared" si="77"/>
        <v>120.7508682</v>
      </c>
      <c r="AO224" s="230">
        <f t="shared" si="77"/>
        <v>183.1784046</v>
      </c>
      <c r="AP224" s="230">
        <f t="shared" si="77"/>
        <v>3663.568092</v>
      </c>
      <c r="AQ224" s="230">
        <f t="shared" si="77"/>
        <v>0</v>
      </c>
      <c r="AR224" s="220"/>
      <c r="AS224" s="233"/>
    </row>
    <row r="225" ht="25" customHeight="1" spans="1:44">
      <c r="A225" s="215">
        <v>217</v>
      </c>
      <c r="B225" s="216" t="s">
        <v>318</v>
      </c>
      <c r="C225" s="217" t="s">
        <v>204</v>
      </c>
      <c r="D225" s="217">
        <v>304001</v>
      </c>
      <c r="E225" s="216" t="s">
        <v>473</v>
      </c>
      <c r="F225" s="216" t="s">
        <v>474</v>
      </c>
      <c r="G225" s="218">
        <f t="shared" ref="G225:G232" si="78">H225+V225+AJ225</f>
        <v>187.703596</v>
      </c>
      <c r="H225" s="221">
        <f t="shared" ref="H225:H232" si="79">I225+O225</f>
        <v>142.68358</v>
      </c>
      <c r="I225" s="221">
        <f t="shared" ref="I225:I232" si="80">SUM(J225:N225)</f>
        <v>124.82208</v>
      </c>
      <c r="J225" s="222">
        <v>52.2012</v>
      </c>
      <c r="K225" s="222">
        <v>32.5188</v>
      </c>
      <c r="L225" s="222"/>
      <c r="M225" s="222"/>
      <c r="N225" s="222">
        <v>40.10208</v>
      </c>
      <c r="O225" s="221">
        <f t="shared" si="61"/>
        <v>17.8615</v>
      </c>
      <c r="P225" s="222">
        <v>4.6215</v>
      </c>
      <c r="Q225" s="222"/>
      <c r="R225" s="222"/>
      <c r="S225" s="222">
        <v>7.74</v>
      </c>
      <c r="T225" s="222">
        <v>5.5</v>
      </c>
      <c r="U225" s="222"/>
      <c r="V225" s="221">
        <f t="shared" ref="V225:V232" si="81">W225+AC225</f>
        <v>0</v>
      </c>
      <c r="W225" s="218">
        <f t="shared" si="62"/>
        <v>0</v>
      </c>
      <c r="X225" s="222"/>
      <c r="Y225" s="222"/>
      <c r="Z225" s="222"/>
      <c r="AA225" s="222"/>
      <c r="AB225" s="222"/>
      <c r="AC225" s="221">
        <f t="shared" ref="AC225:AC232" si="82">SUM(AD225:AI225)</f>
        <v>0</v>
      </c>
      <c r="AD225" s="222"/>
      <c r="AE225" s="222"/>
      <c r="AF225" s="222"/>
      <c r="AG225" s="222"/>
      <c r="AH225" s="222"/>
      <c r="AI225" s="222"/>
      <c r="AJ225" s="221">
        <f t="shared" ref="AJ225:AJ232" si="83">SUM(AK225:AQ225)</f>
        <v>45.020016</v>
      </c>
      <c r="AK225" s="221">
        <f>SUM(J225,K225,P225,N225/0.8,X225,Y225,Z225,AG225/0.35,AD225)*0.16</f>
        <v>22.315056</v>
      </c>
      <c r="AL225" s="221">
        <f t="shared" ref="AL225:AL232" si="84">SUM(J225,K225,X225,Y225,Z225,AD225)*0.08</f>
        <v>6.7776</v>
      </c>
      <c r="AM225" s="221">
        <f t="shared" ref="AM225:AM232" si="85">SUM(J225,K225,X225,Y225,Z225,AD225)*0.06</f>
        <v>5.0832</v>
      </c>
      <c r="AN225" s="221">
        <f t="shared" si="74"/>
        <v>0.16944</v>
      </c>
      <c r="AO225" s="221">
        <f t="shared" ref="AO225:AO232" si="86">SUM(J225,K225,X225,Y225,Z225,AD225)*0.006</f>
        <v>0.50832</v>
      </c>
      <c r="AP225" s="221">
        <f t="shared" ref="AP225:AP232" si="87">SUM(J225,K225,X225,Y225,Z225,AD225)*0.12</f>
        <v>10.1664</v>
      </c>
      <c r="AQ225" s="222"/>
      <c r="AR225" s="220"/>
    </row>
    <row r="226" ht="25" customHeight="1" spans="1:44">
      <c r="A226" s="215">
        <v>218</v>
      </c>
      <c r="B226" s="216" t="s">
        <v>318</v>
      </c>
      <c r="C226" s="217" t="s">
        <v>207</v>
      </c>
      <c r="D226" s="217">
        <v>304002</v>
      </c>
      <c r="E226" s="216" t="s">
        <v>475</v>
      </c>
      <c r="F226" s="216" t="s">
        <v>476</v>
      </c>
      <c r="G226" s="218">
        <f t="shared" si="78"/>
        <v>119.3042592</v>
      </c>
      <c r="H226" s="221">
        <f t="shared" si="79"/>
        <v>0</v>
      </c>
      <c r="I226" s="221">
        <f t="shared" si="80"/>
        <v>0</v>
      </c>
      <c r="J226" s="222"/>
      <c r="K226" s="222"/>
      <c r="L226" s="222"/>
      <c r="M226" s="222"/>
      <c r="N226" s="222"/>
      <c r="O226" s="221">
        <f t="shared" si="61"/>
        <v>0</v>
      </c>
      <c r="P226" s="222"/>
      <c r="Q226" s="222"/>
      <c r="R226" s="222"/>
      <c r="S226" s="222"/>
      <c r="T226" s="222"/>
      <c r="U226" s="222"/>
      <c r="V226" s="221">
        <f t="shared" si="81"/>
        <v>83.5464</v>
      </c>
      <c r="W226" s="218">
        <f t="shared" si="62"/>
        <v>83.5464</v>
      </c>
      <c r="X226" s="222">
        <v>63.816</v>
      </c>
      <c r="Y226" s="222"/>
      <c r="Z226" s="222">
        <v>19.7304</v>
      </c>
      <c r="AA226" s="222"/>
      <c r="AB226" s="222"/>
      <c r="AC226" s="221">
        <f t="shared" si="82"/>
        <v>0</v>
      </c>
      <c r="AD226" s="222"/>
      <c r="AE226" s="222"/>
      <c r="AF226" s="222"/>
      <c r="AG226" s="222"/>
      <c r="AH226" s="222"/>
      <c r="AI226" s="222"/>
      <c r="AJ226" s="221">
        <f t="shared" si="83"/>
        <v>35.7578592</v>
      </c>
      <c r="AK226" s="221">
        <f t="shared" ref="AK226:AK232" si="88">SUM(J226,K226,P226,N226/0.8,X226,Y226,Z226,AG226/0.35,AD226)*0.16</f>
        <v>13.367424</v>
      </c>
      <c r="AL226" s="221">
        <f t="shared" si="84"/>
        <v>6.683712</v>
      </c>
      <c r="AM226" s="221">
        <f t="shared" si="85"/>
        <v>5.012784</v>
      </c>
      <c r="AN226" s="221">
        <f t="shared" si="74"/>
        <v>0.1670928</v>
      </c>
      <c r="AO226" s="221">
        <f t="shared" si="86"/>
        <v>0.5012784</v>
      </c>
      <c r="AP226" s="221">
        <f t="shared" si="87"/>
        <v>10.025568</v>
      </c>
      <c r="AQ226" s="222"/>
      <c r="AR226" s="220"/>
    </row>
    <row r="227" ht="25" customHeight="1" spans="1:44">
      <c r="A227" s="215">
        <v>219</v>
      </c>
      <c r="B227" s="216" t="s">
        <v>318</v>
      </c>
      <c r="C227" s="217" t="s">
        <v>207</v>
      </c>
      <c r="D227" s="217">
        <v>304003</v>
      </c>
      <c r="E227" s="216" t="s">
        <v>477</v>
      </c>
      <c r="F227" s="216" t="s">
        <v>476</v>
      </c>
      <c r="G227" s="218">
        <f t="shared" si="78"/>
        <v>74.1628944</v>
      </c>
      <c r="H227" s="221">
        <f t="shared" si="79"/>
        <v>0</v>
      </c>
      <c r="I227" s="221">
        <f t="shared" si="80"/>
        <v>0</v>
      </c>
      <c r="J227" s="222"/>
      <c r="K227" s="222"/>
      <c r="L227" s="222"/>
      <c r="M227" s="222"/>
      <c r="N227" s="222"/>
      <c r="O227" s="221">
        <f t="shared" si="61"/>
        <v>0</v>
      </c>
      <c r="P227" s="222"/>
      <c r="Q227" s="222"/>
      <c r="R227" s="222"/>
      <c r="S227" s="222"/>
      <c r="T227" s="222"/>
      <c r="U227" s="222"/>
      <c r="V227" s="221">
        <f t="shared" si="81"/>
        <v>51.9348</v>
      </c>
      <c r="W227" s="218">
        <f t="shared" si="62"/>
        <v>51.9348</v>
      </c>
      <c r="X227" s="222">
        <v>40.2312</v>
      </c>
      <c r="Y227" s="222"/>
      <c r="Z227" s="222">
        <v>11.7036</v>
      </c>
      <c r="AA227" s="222"/>
      <c r="AB227" s="222"/>
      <c r="AC227" s="221">
        <f t="shared" si="82"/>
        <v>0</v>
      </c>
      <c r="AD227" s="222"/>
      <c r="AE227" s="222"/>
      <c r="AF227" s="222"/>
      <c r="AG227" s="222"/>
      <c r="AH227" s="222"/>
      <c r="AI227" s="222"/>
      <c r="AJ227" s="221">
        <f t="shared" si="83"/>
        <v>22.2280944</v>
      </c>
      <c r="AK227" s="221">
        <f t="shared" si="88"/>
        <v>8.309568</v>
      </c>
      <c r="AL227" s="221">
        <f t="shared" si="84"/>
        <v>4.154784</v>
      </c>
      <c r="AM227" s="221">
        <f t="shared" si="85"/>
        <v>3.116088</v>
      </c>
      <c r="AN227" s="221">
        <f t="shared" si="74"/>
        <v>0.1038696</v>
      </c>
      <c r="AO227" s="221">
        <f t="shared" si="86"/>
        <v>0.3116088</v>
      </c>
      <c r="AP227" s="221">
        <f t="shared" si="87"/>
        <v>6.232176</v>
      </c>
      <c r="AQ227" s="222"/>
      <c r="AR227" s="220"/>
    </row>
    <row r="228" ht="25" customHeight="1" spans="1:44">
      <c r="A228" s="215">
        <v>220</v>
      </c>
      <c r="B228" s="216" t="s">
        <v>318</v>
      </c>
      <c r="C228" s="217" t="s">
        <v>207</v>
      </c>
      <c r="D228" s="217">
        <v>304007</v>
      </c>
      <c r="E228" s="216" t="s">
        <v>478</v>
      </c>
      <c r="F228" s="216" t="s">
        <v>476</v>
      </c>
      <c r="G228" s="218">
        <f t="shared" si="78"/>
        <v>21.4953984</v>
      </c>
      <c r="H228" s="221">
        <f t="shared" si="79"/>
        <v>0</v>
      </c>
      <c r="I228" s="221">
        <f t="shared" si="80"/>
        <v>0</v>
      </c>
      <c r="J228" s="222"/>
      <c r="K228" s="222"/>
      <c r="L228" s="222"/>
      <c r="M228" s="222"/>
      <c r="N228" s="222"/>
      <c r="O228" s="221">
        <f t="shared" si="61"/>
        <v>0</v>
      </c>
      <c r="P228" s="222"/>
      <c r="Q228" s="222"/>
      <c r="R228" s="222"/>
      <c r="S228" s="222"/>
      <c r="T228" s="222"/>
      <c r="U228" s="222"/>
      <c r="V228" s="221">
        <f t="shared" si="81"/>
        <v>15.0528</v>
      </c>
      <c r="W228" s="218">
        <f t="shared" si="62"/>
        <v>15.0528</v>
      </c>
      <c r="X228" s="222">
        <v>10.7328</v>
      </c>
      <c r="Y228" s="222"/>
      <c r="Z228" s="222">
        <v>4.32</v>
      </c>
      <c r="AA228" s="222"/>
      <c r="AB228" s="222"/>
      <c r="AC228" s="221">
        <f t="shared" si="82"/>
        <v>0</v>
      </c>
      <c r="AD228" s="222"/>
      <c r="AE228" s="222"/>
      <c r="AF228" s="222"/>
      <c r="AG228" s="222"/>
      <c r="AH228" s="222"/>
      <c r="AI228" s="222"/>
      <c r="AJ228" s="221">
        <f t="shared" si="83"/>
        <v>6.4425984</v>
      </c>
      <c r="AK228" s="221">
        <f t="shared" si="88"/>
        <v>2.408448</v>
      </c>
      <c r="AL228" s="221">
        <f t="shared" si="84"/>
        <v>1.204224</v>
      </c>
      <c r="AM228" s="221">
        <f t="shared" si="85"/>
        <v>0.903168</v>
      </c>
      <c r="AN228" s="221">
        <f t="shared" si="74"/>
        <v>0.0301056</v>
      </c>
      <c r="AO228" s="221">
        <f t="shared" si="86"/>
        <v>0.0903168</v>
      </c>
      <c r="AP228" s="221">
        <f t="shared" si="87"/>
        <v>1.806336</v>
      </c>
      <c r="AQ228" s="222"/>
      <c r="AR228" s="220"/>
    </row>
    <row r="229" ht="25" customHeight="1" spans="1:44">
      <c r="A229" s="215">
        <v>221</v>
      </c>
      <c r="B229" s="216" t="s">
        <v>318</v>
      </c>
      <c r="C229" s="217" t="s">
        <v>207</v>
      </c>
      <c r="D229" s="217">
        <v>304008</v>
      </c>
      <c r="E229" s="216" t="s">
        <v>479</v>
      </c>
      <c r="F229" s="216" t="s">
        <v>476</v>
      </c>
      <c r="G229" s="218">
        <f t="shared" si="78"/>
        <v>56.9703456</v>
      </c>
      <c r="H229" s="221">
        <f t="shared" si="79"/>
        <v>0</v>
      </c>
      <c r="I229" s="221">
        <f t="shared" si="80"/>
        <v>0</v>
      </c>
      <c r="J229" s="222"/>
      <c r="K229" s="222"/>
      <c r="L229" s="222"/>
      <c r="M229" s="222"/>
      <c r="N229" s="222"/>
      <c r="O229" s="221">
        <f t="shared" si="61"/>
        <v>0</v>
      </c>
      <c r="P229" s="222"/>
      <c r="Q229" s="222"/>
      <c r="R229" s="222"/>
      <c r="S229" s="222"/>
      <c r="T229" s="222"/>
      <c r="U229" s="222"/>
      <c r="V229" s="221">
        <f t="shared" si="81"/>
        <v>39.8952</v>
      </c>
      <c r="W229" s="218">
        <f t="shared" si="62"/>
        <v>39.8952</v>
      </c>
      <c r="X229" s="222">
        <v>29.3556</v>
      </c>
      <c r="Y229" s="222"/>
      <c r="Z229" s="222">
        <v>10.5396</v>
      </c>
      <c r="AA229" s="222"/>
      <c r="AB229" s="222"/>
      <c r="AC229" s="221">
        <f t="shared" si="82"/>
        <v>0</v>
      </c>
      <c r="AD229" s="222"/>
      <c r="AE229" s="222"/>
      <c r="AF229" s="222"/>
      <c r="AG229" s="222"/>
      <c r="AH229" s="222"/>
      <c r="AI229" s="222"/>
      <c r="AJ229" s="221">
        <f t="shared" si="83"/>
        <v>17.0751456</v>
      </c>
      <c r="AK229" s="221">
        <f t="shared" si="88"/>
        <v>6.383232</v>
      </c>
      <c r="AL229" s="221">
        <f t="shared" si="84"/>
        <v>3.191616</v>
      </c>
      <c r="AM229" s="221">
        <f t="shared" si="85"/>
        <v>2.393712</v>
      </c>
      <c r="AN229" s="221">
        <f t="shared" si="74"/>
        <v>0.0797904</v>
      </c>
      <c r="AO229" s="221">
        <f t="shared" si="86"/>
        <v>0.2393712</v>
      </c>
      <c r="AP229" s="221">
        <f t="shared" si="87"/>
        <v>4.787424</v>
      </c>
      <c r="AQ229" s="222"/>
      <c r="AR229" s="220"/>
    </row>
    <row r="230" ht="25" customHeight="1" spans="1:44">
      <c r="A230" s="215">
        <v>222</v>
      </c>
      <c r="B230" s="216" t="s">
        <v>318</v>
      </c>
      <c r="C230" s="217" t="s">
        <v>207</v>
      </c>
      <c r="D230" s="217">
        <v>304009</v>
      </c>
      <c r="E230" s="216" t="s">
        <v>480</v>
      </c>
      <c r="F230" s="216" t="s">
        <v>476</v>
      </c>
      <c r="G230" s="218">
        <f t="shared" si="78"/>
        <v>179.5547848</v>
      </c>
      <c r="H230" s="221">
        <f t="shared" si="79"/>
        <v>0</v>
      </c>
      <c r="I230" s="221">
        <f t="shared" si="80"/>
        <v>0</v>
      </c>
      <c r="J230" s="222"/>
      <c r="K230" s="222"/>
      <c r="L230" s="222"/>
      <c r="M230" s="222"/>
      <c r="N230" s="222"/>
      <c r="O230" s="221">
        <f t="shared" si="61"/>
        <v>0</v>
      </c>
      <c r="P230" s="222"/>
      <c r="Q230" s="222"/>
      <c r="R230" s="222"/>
      <c r="S230" s="222"/>
      <c r="T230" s="222"/>
      <c r="U230" s="222"/>
      <c r="V230" s="221">
        <f t="shared" si="81"/>
        <v>129.90766</v>
      </c>
      <c r="W230" s="218">
        <f t="shared" si="62"/>
        <v>26.9076</v>
      </c>
      <c r="X230" s="222">
        <v>18.588</v>
      </c>
      <c r="Y230" s="222"/>
      <c r="Z230" s="222">
        <v>8.3196</v>
      </c>
      <c r="AA230" s="222"/>
      <c r="AB230" s="222"/>
      <c r="AC230" s="221">
        <f t="shared" si="82"/>
        <v>103.00006</v>
      </c>
      <c r="AD230" s="222">
        <v>32.772</v>
      </c>
      <c r="AE230" s="222"/>
      <c r="AF230" s="222"/>
      <c r="AG230" s="222">
        <v>52.72806</v>
      </c>
      <c r="AH230" s="222">
        <v>17.5</v>
      </c>
      <c r="AI230" s="222"/>
      <c r="AJ230" s="221">
        <f t="shared" si="83"/>
        <v>49.6471248</v>
      </c>
      <c r="AK230" s="221">
        <f t="shared" si="88"/>
        <v>33.652992</v>
      </c>
      <c r="AL230" s="221">
        <f t="shared" si="84"/>
        <v>4.774368</v>
      </c>
      <c r="AM230" s="221">
        <f t="shared" si="85"/>
        <v>3.580776</v>
      </c>
      <c r="AN230" s="221">
        <f t="shared" si="74"/>
        <v>0.1193592</v>
      </c>
      <c r="AO230" s="221">
        <f t="shared" si="86"/>
        <v>0.3580776</v>
      </c>
      <c r="AP230" s="221">
        <f t="shared" si="87"/>
        <v>7.161552</v>
      </c>
      <c r="AQ230" s="222"/>
      <c r="AR230" s="220"/>
    </row>
    <row r="231" ht="25" customHeight="1" spans="1:44">
      <c r="A231" s="215">
        <v>223</v>
      </c>
      <c r="B231" s="234" t="s">
        <v>203</v>
      </c>
      <c r="C231" s="235" t="s">
        <v>204</v>
      </c>
      <c r="D231" s="217">
        <v>731001</v>
      </c>
      <c r="E231" s="216" t="s">
        <v>481</v>
      </c>
      <c r="F231" s="234" t="s">
        <v>482</v>
      </c>
      <c r="G231" s="218">
        <f t="shared" si="78"/>
        <v>102.61856</v>
      </c>
      <c r="H231" s="221">
        <f t="shared" si="79"/>
        <v>78.01</v>
      </c>
      <c r="I231" s="221">
        <f t="shared" si="80"/>
        <v>68.35</v>
      </c>
      <c r="J231" s="222">
        <v>28.36</v>
      </c>
      <c r="K231" s="222">
        <v>17.96</v>
      </c>
      <c r="L231" s="222"/>
      <c r="M231" s="222"/>
      <c r="N231" s="222">
        <v>22.03</v>
      </c>
      <c r="O231" s="221">
        <f t="shared" si="61"/>
        <v>9.66</v>
      </c>
      <c r="P231" s="222">
        <v>2.36</v>
      </c>
      <c r="Q231" s="222"/>
      <c r="R231" s="222"/>
      <c r="S231" s="222">
        <v>4.3</v>
      </c>
      <c r="T231" s="222">
        <v>3</v>
      </c>
      <c r="U231" s="222"/>
      <c r="V231" s="221">
        <f t="shared" si="81"/>
        <v>0</v>
      </c>
      <c r="W231" s="218">
        <f t="shared" si="62"/>
        <v>0</v>
      </c>
      <c r="X231" s="222"/>
      <c r="Y231" s="222"/>
      <c r="Z231" s="222"/>
      <c r="AA231" s="222"/>
      <c r="AB231" s="222"/>
      <c r="AC231" s="221">
        <f t="shared" si="82"/>
        <v>0</v>
      </c>
      <c r="AD231" s="222"/>
      <c r="AE231" s="222"/>
      <c r="AF231" s="222"/>
      <c r="AG231" s="222"/>
      <c r="AH231" s="222"/>
      <c r="AI231" s="222"/>
      <c r="AJ231" s="221">
        <f t="shared" si="83"/>
        <v>24.60856</v>
      </c>
      <c r="AK231" s="221">
        <f t="shared" si="88"/>
        <v>12.1948</v>
      </c>
      <c r="AL231" s="221">
        <f t="shared" si="84"/>
        <v>3.7056</v>
      </c>
      <c r="AM231" s="221">
        <f t="shared" si="85"/>
        <v>2.7792</v>
      </c>
      <c r="AN231" s="221">
        <f t="shared" si="74"/>
        <v>0.09264</v>
      </c>
      <c r="AO231" s="221">
        <f t="shared" si="86"/>
        <v>0.27792</v>
      </c>
      <c r="AP231" s="221">
        <f t="shared" si="87"/>
        <v>5.5584</v>
      </c>
      <c r="AQ231" s="222"/>
      <c r="AR231" s="220"/>
    </row>
    <row r="232" ht="25" customHeight="1" spans="1:44">
      <c r="A232" s="215">
        <v>224</v>
      </c>
      <c r="B232" s="234" t="s">
        <v>203</v>
      </c>
      <c r="C232" s="235" t="s">
        <v>207</v>
      </c>
      <c r="D232" s="235">
        <v>731002</v>
      </c>
      <c r="E232" s="234" t="s">
        <v>483</v>
      </c>
      <c r="F232" s="234" t="s">
        <v>482</v>
      </c>
      <c r="G232" s="218">
        <f t="shared" si="78"/>
        <v>39.9713828571429</v>
      </c>
      <c r="H232" s="221">
        <f t="shared" si="79"/>
        <v>0</v>
      </c>
      <c r="I232" s="221">
        <f t="shared" si="80"/>
        <v>0</v>
      </c>
      <c r="J232" s="222"/>
      <c r="K232" s="222"/>
      <c r="L232" s="222"/>
      <c r="M232" s="222"/>
      <c r="N232" s="222"/>
      <c r="O232" s="221">
        <f t="shared" si="61"/>
        <v>0</v>
      </c>
      <c r="P232" s="222"/>
      <c r="Q232" s="222"/>
      <c r="R232" s="222"/>
      <c r="S232" s="222"/>
      <c r="T232" s="222"/>
      <c r="U232" s="222"/>
      <c r="V232" s="221">
        <f t="shared" si="81"/>
        <v>33.02</v>
      </c>
      <c r="W232" s="218">
        <f t="shared" si="62"/>
        <v>11.28</v>
      </c>
      <c r="X232" s="222">
        <v>8.28</v>
      </c>
      <c r="Y232" s="222">
        <v>3</v>
      </c>
      <c r="Z232" s="222"/>
      <c r="AA232" s="222"/>
      <c r="AB232" s="222"/>
      <c r="AC232" s="221">
        <f t="shared" si="82"/>
        <v>21.74</v>
      </c>
      <c r="AD232" s="222">
        <v>1.8</v>
      </c>
      <c r="AE232" s="222"/>
      <c r="AF232" s="222">
        <v>15.98</v>
      </c>
      <c r="AG232" s="222">
        <v>2.96</v>
      </c>
      <c r="AH232" s="222">
        <v>1</v>
      </c>
      <c r="AI232" s="222"/>
      <c r="AJ232" s="221">
        <f t="shared" si="83"/>
        <v>6.95138285714286</v>
      </c>
      <c r="AK232" s="221">
        <f t="shared" si="88"/>
        <v>3.44594285714286</v>
      </c>
      <c r="AL232" s="221">
        <f t="shared" si="84"/>
        <v>1.0464</v>
      </c>
      <c r="AM232" s="221">
        <f t="shared" si="85"/>
        <v>0.7848</v>
      </c>
      <c r="AN232" s="221">
        <f t="shared" si="74"/>
        <v>0.02616</v>
      </c>
      <c r="AO232" s="221">
        <f t="shared" si="86"/>
        <v>0.07848</v>
      </c>
      <c r="AP232" s="221">
        <f t="shared" si="87"/>
        <v>1.5696</v>
      </c>
      <c r="AQ232" s="222"/>
      <c r="AR232" s="220"/>
    </row>
    <row r="233" s="170" customFormat="1" ht="30" customHeight="1" spans="1:44">
      <c r="A233" s="215">
        <v>225</v>
      </c>
      <c r="B233" s="211"/>
      <c r="C233" s="211"/>
      <c r="D233" s="212" t="s">
        <v>484</v>
      </c>
      <c r="E233" s="229"/>
      <c r="F233" s="211"/>
      <c r="G233" s="230">
        <f t="shared" ref="G233:N233" si="89">SUM(G225:G232)</f>
        <v>781.781221257143</v>
      </c>
      <c r="H233" s="230">
        <f t="shared" si="89"/>
        <v>220.69358</v>
      </c>
      <c r="I233" s="230">
        <f t="shared" si="89"/>
        <v>193.17208</v>
      </c>
      <c r="J233" s="230">
        <f t="shared" si="89"/>
        <v>80.5612</v>
      </c>
      <c r="K233" s="230">
        <f t="shared" si="89"/>
        <v>50.4788</v>
      </c>
      <c r="L233" s="230">
        <f t="shared" si="89"/>
        <v>0</v>
      </c>
      <c r="M233" s="230">
        <f t="shared" si="89"/>
        <v>0</v>
      </c>
      <c r="N233" s="230">
        <f t="shared" si="89"/>
        <v>62.13208</v>
      </c>
      <c r="O233" s="221">
        <f t="shared" si="61"/>
        <v>27.5215</v>
      </c>
      <c r="P233" s="230">
        <f t="shared" ref="P233:AB233" si="90">SUM(P225:P232)</f>
        <v>6.9815</v>
      </c>
      <c r="Q233" s="230">
        <f t="shared" si="90"/>
        <v>0</v>
      </c>
      <c r="R233" s="230">
        <f t="shared" si="90"/>
        <v>0</v>
      </c>
      <c r="S233" s="230">
        <f t="shared" si="90"/>
        <v>12.04</v>
      </c>
      <c r="T233" s="230">
        <f t="shared" si="90"/>
        <v>8.5</v>
      </c>
      <c r="U233" s="230">
        <f t="shared" si="90"/>
        <v>0</v>
      </c>
      <c r="V233" s="230">
        <f t="shared" si="90"/>
        <v>353.35686</v>
      </c>
      <c r="W233" s="230">
        <f t="shared" si="90"/>
        <v>228.6168</v>
      </c>
      <c r="X233" s="230">
        <f t="shared" si="90"/>
        <v>171.0036</v>
      </c>
      <c r="Y233" s="230">
        <f t="shared" si="90"/>
        <v>3</v>
      </c>
      <c r="Z233" s="230">
        <f t="shared" si="90"/>
        <v>54.6132</v>
      </c>
      <c r="AA233" s="230">
        <f t="shared" si="90"/>
        <v>0</v>
      </c>
      <c r="AB233" s="230">
        <f t="shared" si="90"/>
        <v>0</v>
      </c>
      <c r="AC233" s="230">
        <f t="shared" ref="AC233:AQ233" si="91">SUM(AC225:AC232)</f>
        <v>124.74006</v>
      </c>
      <c r="AD233" s="230">
        <f t="shared" si="91"/>
        <v>34.572</v>
      </c>
      <c r="AE233" s="230">
        <f t="shared" si="91"/>
        <v>0</v>
      </c>
      <c r="AF233" s="230">
        <f t="shared" si="91"/>
        <v>15.98</v>
      </c>
      <c r="AG233" s="230">
        <f t="shared" si="91"/>
        <v>55.68806</v>
      </c>
      <c r="AH233" s="230">
        <f t="shared" si="91"/>
        <v>18.5</v>
      </c>
      <c r="AI233" s="230">
        <f t="shared" si="91"/>
        <v>0</v>
      </c>
      <c r="AJ233" s="230">
        <f t="shared" si="91"/>
        <v>207.730781257143</v>
      </c>
      <c r="AK233" s="230">
        <f t="shared" si="91"/>
        <v>102.077462857143</v>
      </c>
      <c r="AL233" s="230">
        <f t="shared" si="91"/>
        <v>31.538304</v>
      </c>
      <c r="AM233" s="230">
        <f t="shared" si="91"/>
        <v>23.653728</v>
      </c>
      <c r="AN233" s="230">
        <f t="shared" si="91"/>
        <v>0.7884576</v>
      </c>
      <c r="AO233" s="230">
        <f t="shared" si="91"/>
        <v>2.3653728</v>
      </c>
      <c r="AP233" s="230">
        <f t="shared" si="91"/>
        <v>47.307456</v>
      </c>
      <c r="AQ233" s="230">
        <f t="shared" si="91"/>
        <v>0</v>
      </c>
      <c r="AR233" s="220"/>
    </row>
    <row r="234" ht="25" customHeight="1" spans="1:44">
      <c r="A234" s="215">
        <v>226</v>
      </c>
      <c r="B234" s="216" t="s">
        <v>203</v>
      </c>
      <c r="C234" s="217" t="s">
        <v>204</v>
      </c>
      <c r="D234" s="217">
        <v>357001</v>
      </c>
      <c r="E234" s="216" t="s">
        <v>485</v>
      </c>
      <c r="F234" s="216" t="s">
        <v>486</v>
      </c>
      <c r="G234" s="218">
        <f t="shared" ref="G234:G247" si="92">H234+V234+AJ234</f>
        <v>121.9344504</v>
      </c>
      <c r="H234" s="221">
        <f t="shared" ref="H234:H247" si="93">I234+O234</f>
        <v>95.960108</v>
      </c>
      <c r="I234" s="221">
        <f t="shared" ref="I234:I247" si="94">SUM(J234:N234)</f>
        <v>72.88992</v>
      </c>
      <c r="J234" s="222">
        <v>28.9596</v>
      </c>
      <c r="K234" s="222">
        <v>19.3332</v>
      </c>
      <c r="L234" s="222"/>
      <c r="M234" s="222"/>
      <c r="N234" s="219">
        <f>24.59712</f>
        <v>24.59712</v>
      </c>
      <c r="O234" s="221">
        <f t="shared" si="61"/>
        <v>23.070188</v>
      </c>
      <c r="P234" s="222">
        <v>2.41</v>
      </c>
      <c r="Q234" s="222"/>
      <c r="R234" s="222">
        <v>18.640188</v>
      </c>
      <c r="S234" s="222">
        <f>3.52-1.5</f>
        <v>2.02</v>
      </c>
      <c r="T234" s="222">
        <f>3.5-3.5</f>
        <v>0</v>
      </c>
      <c r="U234" s="222"/>
      <c r="V234" s="221">
        <f t="shared" ref="V234:V247" si="95">W234+AC234</f>
        <v>0</v>
      </c>
      <c r="W234" s="218">
        <f t="shared" si="62"/>
        <v>0</v>
      </c>
      <c r="X234" s="222"/>
      <c r="Y234" s="222"/>
      <c r="Z234" s="222"/>
      <c r="AA234" s="222"/>
      <c r="AB234" s="222"/>
      <c r="AC234" s="221">
        <f t="shared" ref="AC234:AC247" si="96">SUM(AD234:AI234)</f>
        <v>0</v>
      </c>
      <c r="AD234" s="222"/>
      <c r="AE234" s="222"/>
      <c r="AF234" s="222"/>
      <c r="AG234" s="222"/>
      <c r="AH234" s="222"/>
      <c r="AI234" s="222"/>
      <c r="AJ234" s="221">
        <f t="shared" ref="AJ234:AJ247" si="97">SUM(AK234:AQ234)</f>
        <v>25.9743424</v>
      </c>
      <c r="AK234" s="221">
        <f>SUM(J234,K234,P234,N234/0.8,X234,Y234,Z234,AG234/0.35,AD234)*0.16</f>
        <v>13.031872</v>
      </c>
      <c r="AL234" s="221">
        <f>SUM(J234,K234,X234,Y234,Z234,AD234)*0.08</f>
        <v>3.863424</v>
      </c>
      <c r="AM234" s="221">
        <f t="shared" ref="AM234:AM247" si="98">SUM(J234,K234,X234,Y234,Z234,AD234)*0.06</f>
        <v>2.897568</v>
      </c>
      <c r="AN234" s="221">
        <f t="shared" ref="AN234:AN247" si="99">SUM(J234,K234,X234,Y234,Z234,AD234)*0.002</f>
        <v>0.0965856</v>
      </c>
      <c r="AO234" s="221">
        <f t="shared" ref="AO234:AO247" si="100">SUM(J234,K234,X234,Y234,Z234,AD234)*0.006</f>
        <v>0.2897568</v>
      </c>
      <c r="AP234" s="221">
        <f t="shared" ref="AP234:AP247" si="101">SUM(J234,K234,X234,Y234,Z234,AD234)*0.12</f>
        <v>5.795136</v>
      </c>
      <c r="AQ234" s="222"/>
      <c r="AR234" s="224"/>
    </row>
    <row r="235" ht="25" customHeight="1" spans="1:44">
      <c r="A235" s="215">
        <v>227</v>
      </c>
      <c r="B235" s="216" t="s">
        <v>203</v>
      </c>
      <c r="C235" s="217" t="s">
        <v>207</v>
      </c>
      <c r="D235" s="217">
        <v>357005</v>
      </c>
      <c r="E235" s="216" t="s">
        <v>487</v>
      </c>
      <c r="F235" s="216" t="s">
        <v>488</v>
      </c>
      <c r="G235" s="218">
        <f t="shared" si="92"/>
        <v>121.39858</v>
      </c>
      <c r="H235" s="221">
        <f t="shared" si="93"/>
        <v>0</v>
      </c>
      <c r="I235" s="221">
        <f t="shared" si="94"/>
        <v>0</v>
      </c>
      <c r="J235" s="222"/>
      <c r="K235" s="222"/>
      <c r="L235" s="222"/>
      <c r="M235" s="222"/>
      <c r="N235" s="222"/>
      <c r="O235" s="221">
        <f t="shared" si="61"/>
        <v>0</v>
      </c>
      <c r="P235" s="222"/>
      <c r="Q235" s="222"/>
      <c r="R235" s="222"/>
      <c r="S235" s="222"/>
      <c r="T235" s="222"/>
      <c r="U235" s="222"/>
      <c r="V235" s="221">
        <f t="shared" si="95"/>
        <v>94.2695</v>
      </c>
      <c r="W235" s="218">
        <f t="shared" si="62"/>
        <v>44.38</v>
      </c>
      <c r="X235" s="222">
        <v>33</v>
      </c>
      <c r="Y235" s="222"/>
      <c r="Z235" s="222">
        <v>11.38</v>
      </c>
      <c r="AA235" s="222"/>
      <c r="AB235" s="222"/>
      <c r="AC235" s="221">
        <f t="shared" si="96"/>
        <v>49.8895</v>
      </c>
      <c r="AD235" s="222">
        <v>6.83</v>
      </c>
      <c r="AE235" s="222"/>
      <c r="AF235" s="222">
        <v>27.66</v>
      </c>
      <c r="AG235" s="222">
        <v>11.3995</v>
      </c>
      <c r="AH235" s="222">
        <v>4</v>
      </c>
      <c r="AI235" s="222"/>
      <c r="AJ235" s="221">
        <f t="shared" si="97"/>
        <v>27.12908</v>
      </c>
      <c r="AK235" s="221">
        <f t="shared" ref="AK235:AK247" si="102">SUM(J235,K235,P235,N235/0.8,X235,Y235,Z235,AG235/0.35,AD235)*0.16</f>
        <v>13.4048</v>
      </c>
      <c r="AL235" s="221">
        <f t="shared" ref="AL234:AL247" si="103">SUM(J235,K235,X235,Y235,Z235,AD235)*0.08</f>
        <v>4.0968</v>
      </c>
      <c r="AM235" s="221">
        <f t="shared" si="98"/>
        <v>3.0726</v>
      </c>
      <c r="AN235" s="221">
        <f t="shared" si="99"/>
        <v>0.10242</v>
      </c>
      <c r="AO235" s="221">
        <f t="shared" si="100"/>
        <v>0.30726</v>
      </c>
      <c r="AP235" s="221">
        <f t="shared" si="101"/>
        <v>6.1452</v>
      </c>
      <c r="AQ235" s="222"/>
      <c r="AR235" s="224"/>
    </row>
    <row r="236" ht="25" customHeight="1" spans="1:44">
      <c r="A236" s="215">
        <v>228</v>
      </c>
      <c r="B236" s="216" t="s">
        <v>203</v>
      </c>
      <c r="C236" s="217" t="s">
        <v>489</v>
      </c>
      <c r="D236" s="217">
        <v>357002</v>
      </c>
      <c r="E236" s="216" t="s">
        <v>490</v>
      </c>
      <c r="F236" s="216" t="s">
        <v>491</v>
      </c>
      <c r="G236" s="218">
        <f t="shared" si="92"/>
        <v>281.25</v>
      </c>
      <c r="H236" s="221">
        <f t="shared" si="93"/>
        <v>0</v>
      </c>
      <c r="I236" s="221">
        <f t="shared" si="94"/>
        <v>0</v>
      </c>
      <c r="J236" s="222"/>
      <c r="K236" s="222"/>
      <c r="L236" s="222"/>
      <c r="M236" s="222"/>
      <c r="N236" s="222"/>
      <c r="O236" s="221">
        <f t="shared" si="61"/>
        <v>0</v>
      </c>
      <c r="P236" s="222"/>
      <c r="Q236" s="222"/>
      <c r="R236" s="222"/>
      <c r="S236" s="222"/>
      <c r="T236" s="222"/>
      <c r="U236" s="222"/>
      <c r="V236" s="221">
        <f t="shared" si="95"/>
        <v>281.25</v>
      </c>
      <c r="W236" s="218">
        <f t="shared" si="62"/>
        <v>0</v>
      </c>
      <c r="X236" s="222"/>
      <c r="Y236" s="222"/>
      <c r="Z236" s="222"/>
      <c r="AA236" s="222"/>
      <c r="AB236" s="222"/>
      <c r="AC236" s="221">
        <f t="shared" si="96"/>
        <v>281.25</v>
      </c>
      <c r="AD236" s="222"/>
      <c r="AE236" s="222">
        <f>271.01+10.24</f>
        <v>281.25</v>
      </c>
      <c r="AF236" s="222"/>
      <c r="AG236" s="222"/>
      <c r="AH236" s="222"/>
      <c r="AI236" s="222"/>
      <c r="AJ236" s="221">
        <f t="shared" si="97"/>
        <v>0</v>
      </c>
      <c r="AK236" s="221">
        <f t="shared" si="102"/>
        <v>0</v>
      </c>
      <c r="AL236" s="221">
        <f t="shared" si="103"/>
        <v>0</v>
      </c>
      <c r="AM236" s="221">
        <f t="shared" si="98"/>
        <v>0</v>
      </c>
      <c r="AN236" s="221">
        <f t="shared" si="99"/>
        <v>0</v>
      </c>
      <c r="AO236" s="221">
        <f t="shared" si="100"/>
        <v>0</v>
      </c>
      <c r="AP236" s="221">
        <f t="shared" si="101"/>
        <v>0</v>
      </c>
      <c r="AQ236" s="222"/>
      <c r="AR236" s="223" t="s">
        <v>492</v>
      </c>
    </row>
    <row r="237" ht="25" customHeight="1" spans="1:44">
      <c r="A237" s="215">
        <v>229</v>
      </c>
      <c r="B237" s="216" t="s">
        <v>203</v>
      </c>
      <c r="C237" s="217" t="s">
        <v>207</v>
      </c>
      <c r="D237" s="217">
        <v>357003</v>
      </c>
      <c r="E237" s="216" t="s">
        <v>493</v>
      </c>
      <c r="F237" s="216" t="s">
        <v>494</v>
      </c>
      <c r="G237" s="218">
        <f t="shared" si="92"/>
        <v>93.3434786285714</v>
      </c>
      <c r="H237" s="221">
        <f t="shared" si="93"/>
        <v>0</v>
      </c>
      <c r="I237" s="221">
        <f t="shared" si="94"/>
        <v>0</v>
      </c>
      <c r="J237" s="222"/>
      <c r="K237" s="222"/>
      <c r="L237" s="222"/>
      <c r="M237" s="222"/>
      <c r="N237" s="222"/>
      <c r="O237" s="221">
        <f t="shared" si="61"/>
        <v>0</v>
      </c>
      <c r="P237" s="222"/>
      <c r="Q237" s="222"/>
      <c r="R237" s="222"/>
      <c r="S237" s="222"/>
      <c r="T237" s="222"/>
      <c r="U237" s="222"/>
      <c r="V237" s="221">
        <f t="shared" si="95"/>
        <v>66.3324</v>
      </c>
      <c r="W237" s="218">
        <f t="shared" si="62"/>
        <v>44.0316</v>
      </c>
      <c r="X237" s="222">
        <v>32.5656</v>
      </c>
      <c r="Y237" s="222"/>
      <c r="Z237" s="222">
        <v>11.466</v>
      </c>
      <c r="AA237" s="222"/>
      <c r="AB237" s="222"/>
      <c r="AC237" s="221">
        <f t="shared" si="96"/>
        <v>22.3008</v>
      </c>
      <c r="AD237" s="222">
        <v>6.8808</v>
      </c>
      <c r="AE237" s="222"/>
      <c r="AF237" s="222"/>
      <c r="AG237" s="222">
        <v>11.42</v>
      </c>
      <c r="AH237" s="222">
        <v>4</v>
      </c>
      <c r="AI237" s="222"/>
      <c r="AJ237" s="221">
        <f t="shared" si="97"/>
        <v>27.0110786285714</v>
      </c>
      <c r="AK237" s="221">
        <f t="shared" si="102"/>
        <v>13.3665554285714</v>
      </c>
      <c r="AL237" s="221">
        <f t="shared" si="103"/>
        <v>4.072992</v>
      </c>
      <c r="AM237" s="221">
        <f t="shared" si="98"/>
        <v>3.054744</v>
      </c>
      <c r="AN237" s="221">
        <f t="shared" si="99"/>
        <v>0.1018248</v>
      </c>
      <c r="AO237" s="221">
        <f t="shared" si="100"/>
        <v>0.3054744</v>
      </c>
      <c r="AP237" s="221">
        <f t="shared" si="101"/>
        <v>6.109488</v>
      </c>
      <c r="AQ237" s="222"/>
      <c r="AR237" s="224"/>
    </row>
    <row r="238" ht="25" customHeight="1" spans="1:44">
      <c r="A238" s="215">
        <v>230</v>
      </c>
      <c r="B238" s="216" t="s">
        <v>203</v>
      </c>
      <c r="C238" s="217" t="s">
        <v>204</v>
      </c>
      <c r="D238" s="217">
        <v>357007</v>
      </c>
      <c r="E238" s="216" t="s">
        <v>495</v>
      </c>
      <c r="F238" s="216" t="s">
        <v>496</v>
      </c>
      <c r="G238" s="218">
        <f t="shared" si="92"/>
        <v>53.35864</v>
      </c>
      <c r="H238" s="221">
        <f t="shared" si="93"/>
        <v>40.734</v>
      </c>
      <c r="I238" s="221">
        <f t="shared" si="94"/>
        <v>35.664</v>
      </c>
      <c r="J238" s="222">
        <v>13.8</v>
      </c>
      <c r="K238" s="222">
        <v>9.48</v>
      </c>
      <c r="L238" s="222"/>
      <c r="M238" s="222"/>
      <c r="N238" s="222">
        <v>12.384</v>
      </c>
      <c r="O238" s="221">
        <f t="shared" si="61"/>
        <v>5.07</v>
      </c>
      <c r="P238" s="222">
        <v>1.15</v>
      </c>
      <c r="Q238" s="222"/>
      <c r="R238" s="222"/>
      <c r="S238" s="222">
        <v>1.92</v>
      </c>
      <c r="T238" s="222">
        <v>2</v>
      </c>
      <c r="U238" s="222"/>
      <c r="V238" s="221">
        <f t="shared" si="95"/>
        <v>0</v>
      </c>
      <c r="W238" s="218">
        <f t="shared" si="62"/>
        <v>0</v>
      </c>
      <c r="X238" s="222"/>
      <c r="Y238" s="222"/>
      <c r="Z238" s="222"/>
      <c r="AA238" s="222"/>
      <c r="AB238" s="222"/>
      <c r="AC238" s="221">
        <f t="shared" si="96"/>
        <v>0</v>
      </c>
      <c r="AD238" s="222"/>
      <c r="AE238" s="222"/>
      <c r="AF238" s="222"/>
      <c r="AG238" s="222"/>
      <c r="AH238" s="222"/>
      <c r="AI238" s="222"/>
      <c r="AJ238" s="221">
        <f t="shared" si="97"/>
        <v>12.62464</v>
      </c>
      <c r="AK238" s="221">
        <f t="shared" si="102"/>
        <v>6.3856</v>
      </c>
      <c r="AL238" s="221">
        <f t="shared" si="103"/>
        <v>1.8624</v>
      </c>
      <c r="AM238" s="221">
        <f t="shared" si="98"/>
        <v>1.3968</v>
      </c>
      <c r="AN238" s="221">
        <f t="shared" si="99"/>
        <v>0.04656</v>
      </c>
      <c r="AO238" s="221">
        <f t="shared" si="100"/>
        <v>0.13968</v>
      </c>
      <c r="AP238" s="221">
        <f t="shared" si="101"/>
        <v>2.7936</v>
      </c>
      <c r="AQ238" s="222"/>
      <c r="AR238" s="224"/>
    </row>
    <row r="239" ht="25" customHeight="1" spans="1:44">
      <c r="A239" s="215">
        <v>231</v>
      </c>
      <c r="B239" s="216" t="s">
        <v>203</v>
      </c>
      <c r="C239" s="217" t="s">
        <v>207</v>
      </c>
      <c r="D239" s="217">
        <v>357007</v>
      </c>
      <c r="E239" s="216" t="s">
        <v>497</v>
      </c>
      <c r="F239" s="216" t="s">
        <v>496</v>
      </c>
      <c r="G239" s="218">
        <f t="shared" si="92"/>
        <v>44.5908285714286</v>
      </c>
      <c r="H239" s="221">
        <f t="shared" si="93"/>
        <v>0</v>
      </c>
      <c r="I239" s="221">
        <f t="shared" si="94"/>
        <v>0</v>
      </c>
      <c r="J239" s="222"/>
      <c r="K239" s="222"/>
      <c r="L239" s="222"/>
      <c r="M239" s="222"/>
      <c r="N239" s="222"/>
      <c r="O239" s="221">
        <f t="shared" si="61"/>
        <v>0</v>
      </c>
      <c r="P239" s="222"/>
      <c r="Q239" s="222"/>
      <c r="R239" s="222"/>
      <c r="S239" s="222"/>
      <c r="T239" s="222"/>
      <c r="U239" s="222"/>
      <c r="V239" s="221">
        <f t="shared" si="95"/>
        <v>31.71</v>
      </c>
      <c r="W239" s="218">
        <f t="shared" si="62"/>
        <v>20.52</v>
      </c>
      <c r="X239" s="222">
        <v>14.64</v>
      </c>
      <c r="Y239" s="222"/>
      <c r="Z239" s="222">
        <v>5.88</v>
      </c>
      <c r="AA239" s="222"/>
      <c r="AB239" s="222"/>
      <c r="AC239" s="221">
        <f t="shared" si="96"/>
        <v>11.19</v>
      </c>
      <c r="AD239" s="222">
        <v>3.53</v>
      </c>
      <c r="AE239" s="222"/>
      <c r="AF239" s="222"/>
      <c r="AG239" s="222">
        <v>5.66</v>
      </c>
      <c r="AH239" s="222">
        <v>2</v>
      </c>
      <c r="AI239" s="222"/>
      <c r="AJ239" s="221">
        <f t="shared" si="97"/>
        <v>12.8808285714286</v>
      </c>
      <c r="AK239" s="221">
        <f t="shared" si="102"/>
        <v>6.43542857142857</v>
      </c>
      <c r="AL239" s="221">
        <f t="shared" si="103"/>
        <v>1.924</v>
      </c>
      <c r="AM239" s="221">
        <f t="shared" si="98"/>
        <v>1.443</v>
      </c>
      <c r="AN239" s="221">
        <f t="shared" si="99"/>
        <v>0.0481</v>
      </c>
      <c r="AO239" s="221">
        <f t="shared" si="100"/>
        <v>0.1443</v>
      </c>
      <c r="AP239" s="221">
        <f t="shared" si="101"/>
        <v>2.886</v>
      </c>
      <c r="AQ239" s="222"/>
      <c r="AR239" s="224"/>
    </row>
    <row r="240" ht="25" customHeight="1" spans="1:44">
      <c r="A240" s="215">
        <v>232</v>
      </c>
      <c r="B240" s="216" t="s">
        <v>203</v>
      </c>
      <c r="C240" s="217" t="s">
        <v>207</v>
      </c>
      <c r="D240" s="217">
        <v>357013</v>
      </c>
      <c r="E240" s="216" t="s">
        <v>498</v>
      </c>
      <c r="F240" s="216" t="s">
        <v>499</v>
      </c>
      <c r="G240" s="218">
        <f t="shared" si="92"/>
        <v>17.0433792</v>
      </c>
      <c r="H240" s="221">
        <f t="shared" si="93"/>
        <v>12.76264</v>
      </c>
      <c r="I240" s="221">
        <f t="shared" si="94"/>
        <v>11.85264</v>
      </c>
      <c r="J240" s="222">
        <v>4.95</v>
      </c>
      <c r="K240" s="222">
        <v>3.1404</v>
      </c>
      <c r="L240" s="222"/>
      <c r="M240" s="222"/>
      <c r="N240" s="222">
        <v>3.76224</v>
      </c>
      <c r="O240" s="221">
        <f t="shared" si="61"/>
        <v>0.91</v>
      </c>
      <c r="P240" s="222">
        <v>0.41</v>
      </c>
      <c r="Q240" s="222"/>
      <c r="R240" s="222"/>
      <c r="S240" s="222"/>
      <c r="T240" s="222">
        <v>0.5</v>
      </c>
      <c r="U240" s="222"/>
      <c r="V240" s="221">
        <f t="shared" si="95"/>
        <v>0</v>
      </c>
      <c r="W240" s="218">
        <f t="shared" si="62"/>
        <v>0</v>
      </c>
      <c r="X240" s="222"/>
      <c r="Y240" s="222"/>
      <c r="Z240" s="222"/>
      <c r="AA240" s="222"/>
      <c r="AB240" s="222"/>
      <c r="AC240" s="221">
        <f t="shared" si="96"/>
        <v>0</v>
      </c>
      <c r="AD240" s="222"/>
      <c r="AE240" s="222"/>
      <c r="AF240" s="222"/>
      <c r="AG240" s="222"/>
      <c r="AH240" s="222"/>
      <c r="AI240" s="222"/>
      <c r="AJ240" s="221">
        <f t="shared" si="97"/>
        <v>4.2807392</v>
      </c>
      <c r="AK240" s="221">
        <f t="shared" si="102"/>
        <v>2.112512</v>
      </c>
      <c r="AL240" s="221">
        <f t="shared" si="103"/>
        <v>0.647232</v>
      </c>
      <c r="AM240" s="221">
        <f t="shared" si="98"/>
        <v>0.485424</v>
      </c>
      <c r="AN240" s="221">
        <f t="shared" si="99"/>
        <v>0.0161808</v>
      </c>
      <c r="AO240" s="221">
        <f t="shared" si="100"/>
        <v>0.0485424</v>
      </c>
      <c r="AP240" s="221">
        <f t="shared" si="101"/>
        <v>0.970848</v>
      </c>
      <c r="AQ240" s="222"/>
      <c r="AR240" s="224"/>
    </row>
    <row r="241" ht="25" customHeight="1" spans="1:45">
      <c r="A241" s="215">
        <v>233</v>
      </c>
      <c r="B241" s="216" t="s">
        <v>203</v>
      </c>
      <c r="C241" s="217" t="s">
        <v>207</v>
      </c>
      <c r="D241" s="217">
        <v>357009</v>
      </c>
      <c r="E241" s="216" t="s">
        <v>500</v>
      </c>
      <c r="F241" s="216" t="s">
        <v>501</v>
      </c>
      <c r="G241" s="218">
        <f t="shared" si="92"/>
        <v>75.96635696</v>
      </c>
      <c r="H241" s="221">
        <f t="shared" si="93"/>
        <v>0</v>
      </c>
      <c r="I241" s="221">
        <f t="shared" si="94"/>
        <v>0</v>
      </c>
      <c r="J241" s="222"/>
      <c r="K241" s="222"/>
      <c r="L241" s="222"/>
      <c r="M241" s="222"/>
      <c r="N241" s="222"/>
      <c r="O241" s="221">
        <f t="shared" si="61"/>
        <v>0</v>
      </c>
      <c r="P241" s="222"/>
      <c r="Q241" s="222"/>
      <c r="R241" s="222"/>
      <c r="S241" s="222"/>
      <c r="T241" s="222"/>
      <c r="U241" s="222"/>
      <c r="V241" s="221">
        <f t="shared" si="95"/>
        <v>54.04802</v>
      </c>
      <c r="W241" s="218">
        <f t="shared" si="62"/>
        <v>35.3916</v>
      </c>
      <c r="X241" s="222">
        <v>26.3604</v>
      </c>
      <c r="Y241" s="222"/>
      <c r="Z241" s="222">
        <v>9.0312</v>
      </c>
      <c r="AA241" s="222"/>
      <c r="AB241" s="222"/>
      <c r="AC241" s="221">
        <f t="shared" si="96"/>
        <v>18.65642</v>
      </c>
      <c r="AD241" s="222">
        <v>5.41872</v>
      </c>
      <c r="AE241" s="222"/>
      <c r="AF241" s="222"/>
      <c r="AG241" s="222">
        <v>9.7377</v>
      </c>
      <c r="AH241" s="222">
        <v>3.5</v>
      </c>
      <c r="AI241" s="222"/>
      <c r="AJ241" s="221">
        <f t="shared" si="97"/>
        <v>21.91833696</v>
      </c>
      <c r="AK241" s="221">
        <f t="shared" si="102"/>
        <v>10.9811712</v>
      </c>
      <c r="AL241" s="221">
        <f t="shared" si="103"/>
        <v>3.2648256</v>
      </c>
      <c r="AM241" s="221">
        <f t="shared" si="98"/>
        <v>2.4486192</v>
      </c>
      <c r="AN241" s="221">
        <f t="shared" si="99"/>
        <v>0.08162064</v>
      </c>
      <c r="AO241" s="221">
        <f t="shared" si="100"/>
        <v>0.24486192</v>
      </c>
      <c r="AP241" s="221">
        <f t="shared" si="101"/>
        <v>4.8972384</v>
      </c>
      <c r="AQ241" s="222"/>
      <c r="AR241" s="224"/>
    </row>
    <row r="242" ht="25" customHeight="1" spans="1:45">
      <c r="A242" s="215">
        <v>234</v>
      </c>
      <c r="B242" s="216" t="s">
        <v>203</v>
      </c>
      <c r="C242" s="217" t="s">
        <v>207</v>
      </c>
      <c r="D242" s="217">
        <v>357011</v>
      </c>
      <c r="E242" s="216" t="s">
        <v>502</v>
      </c>
      <c r="F242" s="216" t="s">
        <v>501</v>
      </c>
      <c r="G242" s="218">
        <f t="shared" si="92"/>
        <v>56.7143125942857</v>
      </c>
      <c r="H242" s="221">
        <f t="shared" si="93"/>
        <v>0</v>
      </c>
      <c r="I242" s="221">
        <f t="shared" si="94"/>
        <v>0</v>
      </c>
      <c r="J242" s="222"/>
      <c r="K242" s="222"/>
      <c r="L242" s="222"/>
      <c r="M242" s="222"/>
      <c r="N242" s="222"/>
      <c r="O242" s="221">
        <f t="shared" si="61"/>
        <v>0</v>
      </c>
      <c r="P242" s="222"/>
      <c r="Q242" s="222"/>
      <c r="R242" s="222"/>
      <c r="S242" s="222"/>
      <c r="T242" s="222"/>
      <c r="U242" s="222"/>
      <c r="V242" s="221">
        <f t="shared" si="95"/>
        <v>40.32296</v>
      </c>
      <c r="W242" s="218">
        <f t="shared" si="62"/>
        <v>26.7</v>
      </c>
      <c r="X242" s="222">
        <v>19.78</v>
      </c>
      <c r="Y242" s="222"/>
      <c r="Z242" s="222">
        <v>6.92</v>
      </c>
      <c r="AA242" s="222"/>
      <c r="AB242" s="222"/>
      <c r="AC242" s="221">
        <f t="shared" si="96"/>
        <v>13.62296</v>
      </c>
      <c r="AD242" s="222">
        <v>4.15296</v>
      </c>
      <c r="AE242" s="222"/>
      <c r="AF242" s="222"/>
      <c r="AG242" s="222">
        <v>6.97</v>
      </c>
      <c r="AH242" s="222">
        <v>2.5</v>
      </c>
      <c r="AI242" s="222"/>
      <c r="AJ242" s="221">
        <f t="shared" si="97"/>
        <v>16.3913525942857</v>
      </c>
      <c r="AK242" s="221">
        <f t="shared" si="102"/>
        <v>8.12275931428571</v>
      </c>
      <c r="AL242" s="221">
        <f t="shared" si="103"/>
        <v>2.4682368</v>
      </c>
      <c r="AM242" s="221">
        <f t="shared" si="98"/>
        <v>1.8511776</v>
      </c>
      <c r="AN242" s="221">
        <f t="shared" si="99"/>
        <v>0.06170592</v>
      </c>
      <c r="AO242" s="221">
        <f t="shared" si="100"/>
        <v>0.18511776</v>
      </c>
      <c r="AP242" s="221">
        <f t="shared" si="101"/>
        <v>3.7023552</v>
      </c>
      <c r="AQ242" s="222"/>
      <c r="AR242" s="224"/>
    </row>
    <row r="243" ht="25" customHeight="1" spans="1:45">
      <c r="A243" s="215">
        <v>235</v>
      </c>
      <c r="B243" s="216" t="s">
        <v>203</v>
      </c>
      <c r="C243" s="217" t="s">
        <v>207</v>
      </c>
      <c r="D243" s="217">
        <v>357013</v>
      </c>
      <c r="E243" s="216" t="s">
        <v>503</v>
      </c>
      <c r="F243" s="216" t="s">
        <v>501</v>
      </c>
      <c r="G243" s="218">
        <f t="shared" si="92"/>
        <v>41.7378594285714</v>
      </c>
      <c r="H243" s="221">
        <f t="shared" si="93"/>
        <v>0</v>
      </c>
      <c r="I243" s="221">
        <f t="shared" si="94"/>
        <v>0</v>
      </c>
      <c r="J243" s="222"/>
      <c r="K243" s="222"/>
      <c r="L243" s="222"/>
      <c r="M243" s="222"/>
      <c r="N243" s="222"/>
      <c r="O243" s="221">
        <f t="shared" si="61"/>
        <v>0</v>
      </c>
      <c r="P243" s="222"/>
      <c r="Q243" s="222"/>
      <c r="R243" s="222"/>
      <c r="S243" s="222"/>
      <c r="T243" s="222"/>
      <c r="U243" s="222"/>
      <c r="V243" s="221">
        <f t="shared" si="95"/>
        <v>29.716</v>
      </c>
      <c r="W243" s="218">
        <f t="shared" si="62"/>
        <v>18.97</v>
      </c>
      <c r="X243" s="222">
        <v>13.51</v>
      </c>
      <c r="Y243" s="222"/>
      <c r="Z243" s="222">
        <v>5.46</v>
      </c>
      <c r="AA243" s="222"/>
      <c r="AB243" s="222"/>
      <c r="AC243" s="221">
        <f t="shared" si="96"/>
        <v>10.746</v>
      </c>
      <c r="AD243" s="222">
        <v>3.276</v>
      </c>
      <c r="AE243" s="222"/>
      <c r="AF243" s="222"/>
      <c r="AG243" s="222">
        <v>5.47</v>
      </c>
      <c r="AH243" s="222">
        <v>2</v>
      </c>
      <c r="AI243" s="222"/>
      <c r="AJ243" s="221">
        <f t="shared" si="97"/>
        <v>12.0218594285714</v>
      </c>
      <c r="AK243" s="221">
        <f t="shared" si="102"/>
        <v>6.05993142857143</v>
      </c>
      <c r="AL243" s="221">
        <f t="shared" si="103"/>
        <v>1.77968</v>
      </c>
      <c r="AM243" s="221">
        <f t="shared" si="98"/>
        <v>1.33476</v>
      </c>
      <c r="AN243" s="221">
        <f t="shared" si="99"/>
        <v>0.044492</v>
      </c>
      <c r="AO243" s="221">
        <f t="shared" si="100"/>
        <v>0.133476</v>
      </c>
      <c r="AP243" s="221">
        <f t="shared" si="101"/>
        <v>2.66952</v>
      </c>
      <c r="AQ243" s="222"/>
      <c r="AR243" s="224"/>
    </row>
    <row r="244" ht="25" customHeight="1" spans="1:45">
      <c r="A244" s="215">
        <v>236</v>
      </c>
      <c r="B244" s="216" t="s">
        <v>203</v>
      </c>
      <c r="C244" s="217" t="s">
        <v>207</v>
      </c>
      <c r="D244" s="217">
        <v>357006</v>
      </c>
      <c r="E244" s="216" t="s">
        <v>504</v>
      </c>
      <c r="F244" s="216" t="s">
        <v>505</v>
      </c>
      <c r="G244" s="218">
        <f t="shared" si="92"/>
        <v>206.295525988571</v>
      </c>
      <c r="H244" s="221">
        <f t="shared" si="93"/>
        <v>0</v>
      </c>
      <c r="I244" s="221">
        <f t="shared" si="94"/>
        <v>0</v>
      </c>
      <c r="J244" s="222"/>
      <c r="K244" s="222"/>
      <c r="L244" s="222"/>
      <c r="M244" s="222"/>
      <c r="N244" s="222"/>
      <c r="O244" s="221">
        <f t="shared" si="61"/>
        <v>0</v>
      </c>
      <c r="P244" s="222"/>
      <c r="Q244" s="222"/>
      <c r="R244" s="222"/>
      <c r="S244" s="222"/>
      <c r="T244" s="222"/>
      <c r="U244" s="222"/>
      <c r="V244" s="221">
        <f t="shared" si="95"/>
        <v>152.778592</v>
      </c>
      <c r="W244" s="218">
        <f t="shared" si="62"/>
        <v>86.6232</v>
      </c>
      <c r="X244" s="222">
        <v>63.486</v>
      </c>
      <c r="Y244" s="222"/>
      <c r="Z244" s="222">
        <v>23.1372</v>
      </c>
      <c r="AA244" s="222"/>
      <c r="AB244" s="222"/>
      <c r="AC244" s="221">
        <f t="shared" si="96"/>
        <v>66.155392</v>
      </c>
      <c r="AD244" s="222">
        <v>13.88232</v>
      </c>
      <c r="AE244" s="222"/>
      <c r="AF244" s="222">
        <v>21.303072</v>
      </c>
      <c r="AG244" s="222">
        <v>22.97</v>
      </c>
      <c r="AH244" s="222">
        <v>8</v>
      </c>
      <c r="AI244" s="222"/>
      <c r="AJ244" s="221">
        <f t="shared" si="97"/>
        <v>53.5169339885714</v>
      </c>
      <c r="AK244" s="221">
        <f t="shared" si="102"/>
        <v>26.5814546285714</v>
      </c>
      <c r="AL244" s="221">
        <f t="shared" si="103"/>
        <v>8.0404416</v>
      </c>
      <c r="AM244" s="221">
        <f t="shared" si="98"/>
        <v>6.0303312</v>
      </c>
      <c r="AN244" s="221">
        <f t="shared" si="99"/>
        <v>0.20101104</v>
      </c>
      <c r="AO244" s="221">
        <f t="shared" si="100"/>
        <v>0.60303312</v>
      </c>
      <c r="AP244" s="221">
        <f t="shared" si="101"/>
        <v>12.0606624</v>
      </c>
      <c r="AQ244" s="222"/>
      <c r="AR244" s="224"/>
    </row>
    <row r="245" ht="25" customHeight="1" spans="1:45">
      <c r="A245" s="215">
        <v>237</v>
      </c>
      <c r="B245" s="216" t="s">
        <v>203</v>
      </c>
      <c r="C245" s="217" t="s">
        <v>207</v>
      </c>
      <c r="D245" s="217">
        <v>357004</v>
      </c>
      <c r="E245" s="216" t="s">
        <v>506</v>
      </c>
      <c r="F245" s="216" t="s">
        <v>507</v>
      </c>
      <c r="G245" s="218">
        <f t="shared" si="92"/>
        <v>123.529582171429</v>
      </c>
      <c r="H245" s="221">
        <f t="shared" si="93"/>
        <v>0</v>
      </c>
      <c r="I245" s="221">
        <f t="shared" si="94"/>
        <v>0</v>
      </c>
      <c r="J245" s="222"/>
      <c r="K245" s="222"/>
      <c r="L245" s="222"/>
      <c r="M245" s="222"/>
      <c r="N245" s="222"/>
      <c r="O245" s="221">
        <f t="shared" si="61"/>
        <v>0</v>
      </c>
      <c r="P245" s="222"/>
      <c r="Q245" s="222"/>
      <c r="R245" s="222"/>
      <c r="S245" s="222"/>
      <c r="T245" s="222"/>
      <c r="U245" s="222"/>
      <c r="V245" s="221">
        <f t="shared" si="95"/>
        <v>88.241084</v>
      </c>
      <c r="W245" s="218">
        <f t="shared" si="62"/>
        <v>60.8352</v>
      </c>
      <c r="X245" s="222">
        <v>47.5128</v>
      </c>
      <c r="Y245" s="222">
        <v>0.084</v>
      </c>
      <c r="Z245" s="222">
        <v>13.2384</v>
      </c>
      <c r="AA245" s="222"/>
      <c r="AB245" s="222"/>
      <c r="AC245" s="221">
        <f t="shared" si="96"/>
        <v>27.405884</v>
      </c>
      <c r="AD245" s="222">
        <v>7.943</v>
      </c>
      <c r="AE245" s="222"/>
      <c r="AF245" s="222">
        <v>2.662884</v>
      </c>
      <c r="AG245" s="222">
        <v>12.8</v>
      </c>
      <c r="AH245" s="222">
        <v>4</v>
      </c>
      <c r="AI245" s="222"/>
      <c r="AJ245" s="221">
        <f t="shared" si="97"/>
        <v>35.2884981714286</v>
      </c>
      <c r="AK245" s="221">
        <f t="shared" si="102"/>
        <v>16.8559405714286</v>
      </c>
      <c r="AL245" s="221">
        <f t="shared" si="103"/>
        <v>5.502256</v>
      </c>
      <c r="AM245" s="221">
        <f t="shared" si="98"/>
        <v>4.126692</v>
      </c>
      <c r="AN245" s="221">
        <f t="shared" si="99"/>
        <v>0.1375564</v>
      </c>
      <c r="AO245" s="221">
        <f t="shared" si="100"/>
        <v>0.4126692</v>
      </c>
      <c r="AP245" s="221">
        <f t="shared" si="101"/>
        <v>8.253384</v>
      </c>
      <c r="AQ245" s="222"/>
      <c r="AR245" s="224"/>
    </row>
    <row r="246" s="171" customFormat="1" ht="25" customHeight="1" spans="1:45">
      <c r="A246" s="215">
        <v>238</v>
      </c>
      <c r="B246" s="216" t="s">
        <v>203</v>
      </c>
      <c r="C246" s="217" t="s">
        <v>207</v>
      </c>
      <c r="D246" s="217">
        <v>211004</v>
      </c>
      <c r="E246" s="216" t="s">
        <v>508</v>
      </c>
      <c r="F246" s="216" t="s">
        <v>509</v>
      </c>
      <c r="G246" s="218">
        <f t="shared" si="92"/>
        <v>600.213891428572</v>
      </c>
      <c r="H246" s="218">
        <f t="shared" si="93"/>
        <v>0</v>
      </c>
      <c r="I246" s="218">
        <f t="shared" si="94"/>
        <v>0</v>
      </c>
      <c r="J246" s="219"/>
      <c r="K246" s="219"/>
      <c r="L246" s="219"/>
      <c r="M246" s="219"/>
      <c r="N246" s="219"/>
      <c r="O246" s="218">
        <f t="shared" si="61"/>
        <v>0</v>
      </c>
      <c r="P246" s="219"/>
      <c r="Q246" s="219"/>
      <c r="R246" s="219"/>
      <c r="S246" s="219"/>
      <c r="T246" s="219"/>
      <c r="U246" s="219"/>
      <c r="V246" s="218">
        <f t="shared" si="95"/>
        <v>440.91</v>
      </c>
      <c r="W246" s="218">
        <f t="shared" si="62"/>
        <v>257.62</v>
      </c>
      <c r="X246" s="219">
        <v>190</v>
      </c>
      <c r="Y246" s="219"/>
      <c r="Z246" s="219">
        <v>67.62</v>
      </c>
      <c r="AA246" s="219"/>
      <c r="AB246" s="219"/>
      <c r="AC246" s="218">
        <f t="shared" si="96"/>
        <v>183.29</v>
      </c>
      <c r="AD246" s="219">
        <v>40.57</v>
      </c>
      <c r="AE246" s="219"/>
      <c r="AF246" s="219">
        <v>42.61</v>
      </c>
      <c r="AG246" s="219">
        <v>68.05</v>
      </c>
      <c r="AH246" s="219">
        <v>24</v>
      </c>
      <c r="AI246" s="219">
        <v>8.06</v>
      </c>
      <c r="AJ246" s="218">
        <f t="shared" si="97"/>
        <v>159.303891428571</v>
      </c>
      <c r="AK246" s="218">
        <f t="shared" si="102"/>
        <v>78.8189714285714</v>
      </c>
      <c r="AL246" s="218">
        <f t="shared" si="103"/>
        <v>23.8552</v>
      </c>
      <c r="AM246" s="218">
        <f t="shared" si="98"/>
        <v>17.8914</v>
      </c>
      <c r="AN246" s="218">
        <f t="shared" si="99"/>
        <v>0.59638</v>
      </c>
      <c r="AO246" s="218">
        <f t="shared" si="100"/>
        <v>1.78914</v>
      </c>
      <c r="AP246" s="218">
        <f t="shared" si="101"/>
        <v>35.7828</v>
      </c>
      <c r="AQ246" s="219">
        <v>0.57</v>
      </c>
      <c r="AR246" s="223" t="s">
        <v>510</v>
      </c>
      <c r="AS246" s="171">
        <v>600.22</v>
      </c>
    </row>
    <row r="247" ht="25" customHeight="1" spans="1:45">
      <c r="A247" s="215">
        <v>239</v>
      </c>
      <c r="B247" s="216" t="s">
        <v>203</v>
      </c>
      <c r="C247" s="217" t="s">
        <v>207</v>
      </c>
      <c r="D247" s="217">
        <v>357008</v>
      </c>
      <c r="E247" s="216" t="s">
        <v>511</v>
      </c>
      <c r="F247" s="216" t="s">
        <v>512</v>
      </c>
      <c r="G247" s="218">
        <f t="shared" si="92"/>
        <v>42.60736</v>
      </c>
      <c r="H247" s="221">
        <f t="shared" si="93"/>
        <v>0</v>
      </c>
      <c r="I247" s="221">
        <f t="shared" si="94"/>
        <v>0</v>
      </c>
      <c r="J247" s="222"/>
      <c r="K247" s="222"/>
      <c r="L247" s="222"/>
      <c r="M247" s="222"/>
      <c r="N247" s="222"/>
      <c r="O247" s="221">
        <f t="shared" si="61"/>
        <v>0</v>
      </c>
      <c r="P247" s="222"/>
      <c r="Q247" s="222"/>
      <c r="R247" s="222"/>
      <c r="S247" s="222"/>
      <c r="T247" s="222"/>
      <c r="U247" s="222"/>
      <c r="V247" s="221">
        <f t="shared" si="95"/>
        <v>32.589</v>
      </c>
      <c r="W247" s="218">
        <f t="shared" si="62"/>
        <v>15.82</v>
      </c>
      <c r="X247" s="222">
        <v>11.23</v>
      </c>
      <c r="Y247" s="222"/>
      <c r="Z247" s="222">
        <v>4.59</v>
      </c>
      <c r="AA247" s="222"/>
      <c r="AB247" s="222"/>
      <c r="AC247" s="221">
        <f t="shared" si="96"/>
        <v>16.769</v>
      </c>
      <c r="AD247" s="222">
        <v>2.75</v>
      </c>
      <c r="AE247" s="222"/>
      <c r="AF247" s="222">
        <v>7.99</v>
      </c>
      <c r="AG247" s="222">
        <v>4.529</v>
      </c>
      <c r="AH247" s="222">
        <v>1.5</v>
      </c>
      <c r="AI247" s="222"/>
      <c r="AJ247" s="221">
        <f t="shared" si="97"/>
        <v>10.01836</v>
      </c>
      <c r="AK247" s="221">
        <f t="shared" si="102"/>
        <v>5.0416</v>
      </c>
      <c r="AL247" s="221">
        <f t="shared" si="103"/>
        <v>1.4856</v>
      </c>
      <c r="AM247" s="221">
        <f t="shared" si="98"/>
        <v>1.1142</v>
      </c>
      <c r="AN247" s="221">
        <f t="shared" si="99"/>
        <v>0.03714</v>
      </c>
      <c r="AO247" s="221">
        <f t="shared" si="100"/>
        <v>0.11142</v>
      </c>
      <c r="AP247" s="221">
        <f t="shared" si="101"/>
        <v>2.2284</v>
      </c>
      <c r="AQ247" s="222"/>
      <c r="AR247" s="224"/>
    </row>
    <row r="248" s="170" customFormat="1" ht="30" customHeight="1" spans="1:45">
      <c r="A248" s="215">
        <v>240</v>
      </c>
      <c r="B248" s="211"/>
      <c r="C248" s="211"/>
      <c r="D248" s="212" t="s">
        <v>513</v>
      </c>
      <c r="E248" s="212"/>
      <c r="F248" s="211"/>
      <c r="G248" s="230">
        <f t="shared" ref="G248:N248" si="104">SUM(G234:G247)</f>
        <v>1879.98424537143</v>
      </c>
      <c r="H248" s="230">
        <f t="shared" si="104"/>
        <v>149.456748</v>
      </c>
      <c r="I248" s="230">
        <f t="shared" si="104"/>
        <v>120.40656</v>
      </c>
      <c r="J248" s="230">
        <f t="shared" si="104"/>
        <v>47.7096</v>
      </c>
      <c r="K248" s="230">
        <f t="shared" si="104"/>
        <v>31.9536</v>
      </c>
      <c r="L248" s="230">
        <f t="shared" si="104"/>
        <v>0</v>
      </c>
      <c r="M248" s="230">
        <f t="shared" si="104"/>
        <v>0</v>
      </c>
      <c r="N248" s="230">
        <f t="shared" si="104"/>
        <v>40.74336</v>
      </c>
      <c r="O248" s="221">
        <f t="shared" si="61"/>
        <v>29.050188</v>
      </c>
      <c r="P248" s="230">
        <f>SUM(P234:P247)</f>
        <v>3.97</v>
      </c>
      <c r="Q248" s="230">
        <f t="shared" ref="Q248:AL248" si="105">SUM(Q234:Q247)</f>
        <v>0</v>
      </c>
      <c r="R248" s="230">
        <f t="shared" si="105"/>
        <v>18.640188</v>
      </c>
      <c r="S248" s="230">
        <f t="shared" si="105"/>
        <v>3.94</v>
      </c>
      <c r="T248" s="230">
        <f t="shared" si="105"/>
        <v>2.5</v>
      </c>
      <c r="U248" s="230">
        <f t="shared" si="105"/>
        <v>0</v>
      </c>
      <c r="V248" s="230">
        <f t="shared" si="105"/>
        <v>1312.167556</v>
      </c>
      <c r="W248" s="230">
        <f t="shared" si="105"/>
        <v>610.8916</v>
      </c>
      <c r="X248" s="230">
        <f t="shared" si="105"/>
        <v>452.0848</v>
      </c>
      <c r="Y248" s="230">
        <f t="shared" si="105"/>
        <v>0.084</v>
      </c>
      <c r="Z248" s="230">
        <f t="shared" si="105"/>
        <v>158.7228</v>
      </c>
      <c r="AA248" s="230">
        <f t="shared" si="105"/>
        <v>0</v>
      </c>
      <c r="AB248" s="230">
        <f t="shared" si="105"/>
        <v>0</v>
      </c>
      <c r="AC248" s="230">
        <f t="shared" si="105"/>
        <v>701.275956</v>
      </c>
      <c r="AD248" s="230">
        <f t="shared" si="105"/>
        <v>95.2338</v>
      </c>
      <c r="AE248" s="230">
        <f t="shared" si="105"/>
        <v>281.25</v>
      </c>
      <c r="AF248" s="230">
        <f t="shared" si="105"/>
        <v>102.225956</v>
      </c>
      <c r="AG248" s="230">
        <f t="shared" si="105"/>
        <v>159.0062</v>
      </c>
      <c r="AH248" s="230">
        <f t="shared" si="105"/>
        <v>55.5</v>
      </c>
      <c r="AI248" s="230">
        <f t="shared" si="105"/>
        <v>8.06</v>
      </c>
      <c r="AJ248" s="230">
        <f t="shared" si="105"/>
        <v>418.359941371429</v>
      </c>
      <c r="AK248" s="230">
        <f t="shared" si="105"/>
        <v>207.198596571429</v>
      </c>
      <c r="AL248" s="230">
        <f t="shared" ref="AL248:AQ248" si="106">SUM(AL234:AL247)</f>
        <v>62.863088</v>
      </c>
      <c r="AM248" s="230">
        <f t="shared" si="106"/>
        <v>47.147316</v>
      </c>
      <c r="AN248" s="230">
        <f t="shared" si="106"/>
        <v>1.5715772</v>
      </c>
      <c r="AO248" s="230">
        <f t="shared" si="106"/>
        <v>4.7147316</v>
      </c>
      <c r="AP248" s="230">
        <f t="shared" si="106"/>
        <v>94.294632</v>
      </c>
      <c r="AQ248" s="230">
        <f t="shared" si="106"/>
        <v>0.57</v>
      </c>
      <c r="AR248" s="220"/>
    </row>
    <row r="249" ht="25" customHeight="1" spans="1:45">
      <c r="A249" s="215">
        <v>241</v>
      </c>
      <c r="B249" s="216" t="s">
        <v>514</v>
      </c>
      <c r="C249" s="217" t="s">
        <v>204</v>
      </c>
      <c r="D249" s="217">
        <v>323001</v>
      </c>
      <c r="E249" s="216" t="s">
        <v>515</v>
      </c>
      <c r="F249" s="216" t="s">
        <v>516</v>
      </c>
      <c r="G249" s="218">
        <f t="shared" ref="G249:G268" si="107">H249+V249+AJ249</f>
        <v>136.12236</v>
      </c>
      <c r="H249" s="221">
        <f t="shared" ref="H249:H268" si="108">I249+O249</f>
        <v>103.12</v>
      </c>
      <c r="I249" s="221">
        <f t="shared" ref="I249:I268" si="109">SUM(J249:N249)</f>
        <v>90.57</v>
      </c>
      <c r="J249" s="222">
        <v>39.8</v>
      </c>
      <c r="K249" s="222">
        <v>23.17</v>
      </c>
      <c r="L249" s="222"/>
      <c r="M249" s="222"/>
      <c r="N249" s="222">
        <v>27.6</v>
      </c>
      <c r="O249" s="221">
        <f t="shared" si="61"/>
        <v>12.55</v>
      </c>
      <c r="P249" s="222">
        <v>3.32</v>
      </c>
      <c r="Q249" s="222"/>
      <c r="R249" s="222"/>
      <c r="S249" s="222">
        <v>5.73</v>
      </c>
      <c r="T249" s="222">
        <v>3.5</v>
      </c>
      <c r="U249" s="222"/>
      <c r="V249" s="221">
        <f t="shared" ref="V249:V268" si="110">W249+AC249</f>
        <v>0</v>
      </c>
      <c r="W249" s="218">
        <f t="shared" si="62"/>
        <v>0</v>
      </c>
      <c r="X249" s="222"/>
      <c r="Y249" s="222"/>
      <c r="Z249" s="222"/>
      <c r="AA249" s="222"/>
      <c r="AB249" s="222"/>
      <c r="AC249" s="221">
        <f t="shared" ref="AC249:AC268" si="111">SUM(AD249:AI249)</f>
        <v>0</v>
      </c>
      <c r="AD249" s="222"/>
      <c r="AE249" s="222"/>
      <c r="AF249" s="222"/>
      <c r="AG249" s="222"/>
      <c r="AH249" s="222"/>
      <c r="AI249" s="222"/>
      <c r="AJ249" s="221">
        <f t="shared" ref="AJ249:AJ268" si="112">SUM(AK249:AQ249)</f>
        <v>33.00236</v>
      </c>
      <c r="AK249" s="221">
        <f>SUM(J249,K249,P249,N249/0.8,X249,Y249,Z249,AG249/0.35,AD249)*0.16</f>
        <v>16.1264</v>
      </c>
      <c r="AL249" s="221">
        <f t="shared" ref="AL249:AL268" si="113">SUM(J249,K249,X249,Y249,Z249,AD249)*0.08</f>
        <v>5.0376</v>
      </c>
      <c r="AM249" s="221">
        <f t="shared" ref="AM249:AM268" si="114">SUM(J249,K249,X249,Y249,Z249,AD249)*0.06</f>
        <v>3.7782</v>
      </c>
      <c r="AN249" s="221">
        <f t="shared" ref="AN249:AN268" si="115">SUM(J249,K249,X249,Y249,Z249,AD249)*0.002</f>
        <v>0.12594</v>
      </c>
      <c r="AO249" s="221">
        <f t="shared" ref="AO249:AO268" si="116">SUM(J249,K249,X249,Y249,Z249,AD249)*0.006</f>
        <v>0.37782</v>
      </c>
      <c r="AP249" s="221">
        <f t="shared" ref="AP249:AP268" si="117">SUM(J249,K249,X249,Y249,Z249,AD249)*0.12</f>
        <v>7.5564</v>
      </c>
      <c r="AQ249" s="222"/>
      <c r="AR249" s="220"/>
    </row>
    <row r="250" ht="25" customHeight="1" spans="1:45">
      <c r="A250" s="215">
        <v>242</v>
      </c>
      <c r="B250" s="216" t="s">
        <v>514</v>
      </c>
      <c r="C250" s="217" t="s">
        <v>204</v>
      </c>
      <c r="D250" s="217">
        <v>323003</v>
      </c>
      <c r="E250" s="216" t="s">
        <v>517</v>
      </c>
      <c r="F250" s="216" t="s">
        <v>516</v>
      </c>
      <c r="G250" s="218">
        <f t="shared" si="107"/>
        <v>147.47932</v>
      </c>
      <c r="H250" s="221">
        <f t="shared" si="108"/>
        <v>112.35</v>
      </c>
      <c r="I250" s="221">
        <f t="shared" si="109"/>
        <v>98.25</v>
      </c>
      <c r="J250" s="222">
        <v>39.41</v>
      </c>
      <c r="K250" s="222">
        <v>26.18</v>
      </c>
      <c r="L250" s="222"/>
      <c r="M250" s="222"/>
      <c r="N250" s="222">
        <v>32.66</v>
      </c>
      <c r="O250" s="221">
        <f t="shared" si="61"/>
        <v>14.1</v>
      </c>
      <c r="P250" s="222">
        <v>3.28</v>
      </c>
      <c r="Q250" s="222"/>
      <c r="R250" s="222"/>
      <c r="S250" s="222">
        <v>5.82</v>
      </c>
      <c r="T250" s="222">
        <v>5</v>
      </c>
      <c r="U250" s="222"/>
      <c r="V250" s="221">
        <f t="shared" si="110"/>
        <v>0</v>
      </c>
      <c r="W250" s="218">
        <f t="shared" si="62"/>
        <v>0</v>
      </c>
      <c r="X250" s="222"/>
      <c r="Y250" s="222"/>
      <c r="Z250" s="222"/>
      <c r="AA250" s="222"/>
      <c r="AB250" s="222"/>
      <c r="AC250" s="221">
        <f t="shared" si="111"/>
        <v>0</v>
      </c>
      <c r="AD250" s="222"/>
      <c r="AE250" s="222"/>
      <c r="AF250" s="222"/>
      <c r="AG250" s="222"/>
      <c r="AH250" s="222"/>
      <c r="AI250" s="222"/>
      <c r="AJ250" s="221">
        <f t="shared" si="112"/>
        <v>35.12932</v>
      </c>
      <c r="AK250" s="221">
        <f t="shared" ref="AK250:AK281" si="118">SUM(J250,K250,P250,N250/0.8,X250,Y250,Z250,AG250/0.35,AD250)*0.16</f>
        <v>17.5512</v>
      </c>
      <c r="AL250" s="221">
        <f t="shared" si="113"/>
        <v>5.2472</v>
      </c>
      <c r="AM250" s="221">
        <f t="shared" si="114"/>
        <v>3.9354</v>
      </c>
      <c r="AN250" s="221">
        <f t="shared" si="115"/>
        <v>0.13118</v>
      </c>
      <c r="AO250" s="221">
        <f t="shared" si="116"/>
        <v>0.39354</v>
      </c>
      <c r="AP250" s="221">
        <f t="shared" si="117"/>
        <v>7.8708</v>
      </c>
      <c r="AQ250" s="222"/>
      <c r="AR250" s="220"/>
    </row>
    <row r="251" ht="25" customHeight="1" spans="1:45">
      <c r="A251" s="215">
        <v>243</v>
      </c>
      <c r="B251" s="216" t="s">
        <v>514</v>
      </c>
      <c r="C251" s="217" t="s">
        <v>207</v>
      </c>
      <c r="D251" s="217">
        <v>323002</v>
      </c>
      <c r="E251" s="216" t="s">
        <v>518</v>
      </c>
      <c r="F251" s="216" t="s">
        <v>519</v>
      </c>
      <c r="G251" s="218">
        <f t="shared" si="107"/>
        <v>19.55584</v>
      </c>
      <c r="H251" s="221">
        <f t="shared" si="108"/>
        <v>0</v>
      </c>
      <c r="I251" s="221">
        <f t="shared" si="109"/>
        <v>0</v>
      </c>
      <c r="J251" s="222"/>
      <c r="K251" s="222"/>
      <c r="L251" s="222"/>
      <c r="M251" s="222"/>
      <c r="N251" s="222"/>
      <c r="O251" s="221">
        <f t="shared" si="61"/>
        <v>0</v>
      </c>
      <c r="P251" s="222"/>
      <c r="Q251" s="222"/>
      <c r="R251" s="222"/>
      <c r="S251" s="222"/>
      <c r="T251" s="222"/>
      <c r="U251" s="222"/>
      <c r="V251" s="221">
        <f t="shared" si="110"/>
        <v>13.94</v>
      </c>
      <c r="W251" s="218">
        <f t="shared" si="62"/>
        <v>8.62</v>
      </c>
      <c r="X251" s="222">
        <v>5.85</v>
      </c>
      <c r="Y251" s="222"/>
      <c r="Z251" s="222">
        <v>2.77</v>
      </c>
      <c r="AA251" s="222"/>
      <c r="AB251" s="222"/>
      <c r="AC251" s="221">
        <f t="shared" si="111"/>
        <v>5.32</v>
      </c>
      <c r="AD251" s="222">
        <v>1.66</v>
      </c>
      <c r="AE251" s="222"/>
      <c r="AF251" s="222"/>
      <c r="AG251" s="222">
        <v>2.66</v>
      </c>
      <c r="AH251" s="222">
        <v>1</v>
      </c>
      <c r="AI251" s="222"/>
      <c r="AJ251" s="221">
        <f t="shared" si="112"/>
        <v>5.61584</v>
      </c>
      <c r="AK251" s="221">
        <f t="shared" si="118"/>
        <v>2.8608</v>
      </c>
      <c r="AL251" s="221">
        <f t="shared" si="113"/>
        <v>0.8224</v>
      </c>
      <c r="AM251" s="221">
        <f t="shared" si="114"/>
        <v>0.6168</v>
      </c>
      <c r="AN251" s="221">
        <f t="shared" si="115"/>
        <v>0.02056</v>
      </c>
      <c r="AO251" s="221">
        <f t="shared" si="116"/>
        <v>0.06168</v>
      </c>
      <c r="AP251" s="221">
        <f t="shared" si="117"/>
        <v>1.2336</v>
      </c>
      <c r="AQ251" s="222"/>
      <c r="AR251" s="220"/>
    </row>
    <row r="252" ht="25" customHeight="1" spans="1:45">
      <c r="A252" s="215">
        <v>244</v>
      </c>
      <c r="B252" s="216" t="s">
        <v>514</v>
      </c>
      <c r="C252" s="217" t="s">
        <v>207</v>
      </c>
      <c r="D252" s="217">
        <v>323008</v>
      </c>
      <c r="E252" s="216" t="s">
        <v>520</v>
      </c>
      <c r="F252" s="216" t="s">
        <v>519</v>
      </c>
      <c r="G252" s="218">
        <f t="shared" si="107"/>
        <v>125.665417142857</v>
      </c>
      <c r="H252" s="221">
        <f t="shared" si="108"/>
        <v>0</v>
      </c>
      <c r="I252" s="221">
        <f t="shared" si="109"/>
        <v>0</v>
      </c>
      <c r="J252" s="222"/>
      <c r="K252" s="222"/>
      <c r="L252" s="222"/>
      <c r="M252" s="222"/>
      <c r="N252" s="222"/>
      <c r="O252" s="221">
        <f t="shared" si="61"/>
        <v>0</v>
      </c>
      <c r="P252" s="222"/>
      <c r="Q252" s="222"/>
      <c r="R252" s="222"/>
      <c r="S252" s="222"/>
      <c r="T252" s="222"/>
      <c r="U252" s="222"/>
      <c r="V252" s="221">
        <f t="shared" si="110"/>
        <v>89.19</v>
      </c>
      <c r="W252" s="218">
        <f t="shared" si="62"/>
        <v>59.83</v>
      </c>
      <c r="X252" s="222">
        <v>44.52</v>
      </c>
      <c r="Y252" s="222"/>
      <c r="Z252" s="222">
        <v>15.31</v>
      </c>
      <c r="AA252" s="222"/>
      <c r="AB252" s="222"/>
      <c r="AC252" s="221">
        <f t="shared" si="111"/>
        <v>29.36</v>
      </c>
      <c r="AD252" s="222">
        <v>9.19</v>
      </c>
      <c r="AE252" s="222"/>
      <c r="AF252" s="222"/>
      <c r="AG252" s="222">
        <v>15.17</v>
      </c>
      <c r="AH252" s="222">
        <v>5</v>
      </c>
      <c r="AI252" s="222"/>
      <c r="AJ252" s="221">
        <f t="shared" si="112"/>
        <v>36.4754171428571</v>
      </c>
      <c r="AK252" s="221">
        <f t="shared" si="118"/>
        <v>17.9780571428571</v>
      </c>
      <c r="AL252" s="221">
        <f t="shared" si="113"/>
        <v>5.5216</v>
      </c>
      <c r="AM252" s="221">
        <f t="shared" si="114"/>
        <v>4.1412</v>
      </c>
      <c r="AN252" s="221">
        <f t="shared" si="115"/>
        <v>0.13804</v>
      </c>
      <c r="AO252" s="221">
        <f t="shared" si="116"/>
        <v>0.41412</v>
      </c>
      <c r="AP252" s="221">
        <f t="shared" si="117"/>
        <v>8.2824</v>
      </c>
      <c r="AQ252" s="222"/>
      <c r="AR252" s="220"/>
    </row>
    <row r="253" ht="25" customHeight="1" spans="1:45">
      <c r="A253" s="215">
        <v>245</v>
      </c>
      <c r="B253" s="216" t="s">
        <v>514</v>
      </c>
      <c r="C253" s="217" t="s">
        <v>207</v>
      </c>
      <c r="D253" s="217">
        <v>323006</v>
      </c>
      <c r="E253" s="216" t="s">
        <v>521</v>
      </c>
      <c r="F253" s="216" t="s">
        <v>522</v>
      </c>
      <c r="G253" s="218">
        <f t="shared" si="107"/>
        <v>98.3145856</v>
      </c>
      <c r="H253" s="221">
        <f t="shared" si="108"/>
        <v>0</v>
      </c>
      <c r="I253" s="221">
        <f t="shared" si="109"/>
        <v>0</v>
      </c>
      <c r="J253" s="222"/>
      <c r="K253" s="222"/>
      <c r="L253" s="222"/>
      <c r="M253" s="222"/>
      <c r="N253" s="222"/>
      <c r="O253" s="221">
        <f t="shared" si="61"/>
        <v>0</v>
      </c>
      <c r="P253" s="222"/>
      <c r="Q253" s="222"/>
      <c r="R253" s="222"/>
      <c r="S253" s="222"/>
      <c r="T253" s="222"/>
      <c r="U253" s="222"/>
      <c r="V253" s="221">
        <f t="shared" si="110"/>
        <v>69.8014</v>
      </c>
      <c r="W253" s="218">
        <f t="shared" si="62"/>
        <v>46.3992</v>
      </c>
      <c r="X253" s="222">
        <v>34.0908</v>
      </c>
      <c r="Y253" s="222"/>
      <c r="Z253" s="222">
        <v>12.3084</v>
      </c>
      <c r="AA253" s="222"/>
      <c r="AB253" s="222"/>
      <c r="AC253" s="221">
        <f t="shared" si="111"/>
        <v>23.4022</v>
      </c>
      <c r="AD253" s="219">
        <v>7.386</v>
      </c>
      <c r="AE253" s="219"/>
      <c r="AF253" s="219"/>
      <c r="AG253" s="219">
        <v>12.0162</v>
      </c>
      <c r="AH253" s="219">
        <v>4</v>
      </c>
      <c r="AI253" s="222"/>
      <c r="AJ253" s="221">
        <f t="shared" si="112"/>
        <v>28.5131856</v>
      </c>
      <c r="AK253" s="221">
        <f t="shared" si="118"/>
        <v>14.098752</v>
      </c>
      <c r="AL253" s="221">
        <f t="shared" si="113"/>
        <v>4.302816</v>
      </c>
      <c r="AM253" s="221">
        <f t="shared" si="114"/>
        <v>3.227112</v>
      </c>
      <c r="AN253" s="221">
        <f t="shared" si="115"/>
        <v>0.1075704</v>
      </c>
      <c r="AO253" s="221">
        <f t="shared" si="116"/>
        <v>0.3227112</v>
      </c>
      <c r="AP253" s="221">
        <f t="shared" si="117"/>
        <v>6.454224</v>
      </c>
      <c r="AQ253" s="222"/>
      <c r="AR253" s="220"/>
    </row>
    <row r="254" ht="25" customHeight="1" spans="1:45">
      <c r="A254" s="215">
        <v>246</v>
      </c>
      <c r="B254" s="216" t="s">
        <v>514</v>
      </c>
      <c r="C254" s="217" t="s">
        <v>207</v>
      </c>
      <c r="D254" s="217">
        <v>323005</v>
      </c>
      <c r="E254" s="216" t="s">
        <v>523</v>
      </c>
      <c r="F254" s="216" t="s">
        <v>524</v>
      </c>
      <c r="G254" s="218">
        <f t="shared" si="107"/>
        <v>3322.91604571429</v>
      </c>
      <c r="H254" s="221">
        <f t="shared" si="108"/>
        <v>0</v>
      </c>
      <c r="I254" s="221">
        <f t="shared" si="109"/>
        <v>0</v>
      </c>
      <c r="J254" s="222"/>
      <c r="K254" s="222"/>
      <c r="L254" s="222"/>
      <c r="M254" s="222"/>
      <c r="N254" s="222"/>
      <c r="O254" s="221">
        <f t="shared" si="61"/>
        <v>0</v>
      </c>
      <c r="P254" s="222"/>
      <c r="Q254" s="222"/>
      <c r="R254" s="222"/>
      <c r="S254" s="222"/>
      <c r="T254" s="222"/>
      <c r="U254" s="222"/>
      <c r="V254" s="221">
        <f t="shared" si="110"/>
        <v>51.78</v>
      </c>
      <c r="W254" s="218">
        <f t="shared" si="62"/>
        <v>34.54</v>
      </c>
      <c r="X254" s="222">
        <v>25.58</v>
      </c>
      <c r="Y254" s="222"/>
      <c r="Z254" s="222">
        <v>8.96</v>
      </c>
      <c r="AA254" s="222"/>
      <c r="AB254" s="222"/>
      <c r="AC254" s="221">
        <f t="shared" si="111"/>
        <v>17.24</v>
      </c>
      <c r="AD254" s="222">
        <v>5.38</v>
      </c>
      <c r="AE254" s="222"/>
      <c r="AF254" s="222"/>
      <c r="AG254" s="222">
        <v>8.86</v>
      </c>
      <c r="AH254" s="222">
        <v>3</v>
      </c>
      <c r="AI254" s="222"/>
      <c r="AJ254" s="221">
        <f t="shared" si="112"/>
        <v>3271.13604571429</v>
      </c>
      <c r="AK254" s="221">
        <f t="shared" si="118"/>
        <v>10.4374857142857</v>
      </c>
      <c r="AL254" s="221">
        <f t="shared" si="113"/>
        <v>3.1936</v>
      </c>
      <c r="AM254" s="221">
        <f t="shared" si="114"/>
        <v>2.3952</v>
      </c>
      <c r="AN254" s="221">
        <f t="shared" si="115"/>
        <v>0.07984</v>
      </c>
      <c r="AO254" s="221">
        <f t="shared" si="116"/>
        <v>0.23952</v>
      </c>
      <c r="AP254" s="221">
        <f t="shared" si="117"/>
        <v>4.7904</v>
      </c>
      <c r="AQ254" s="226">
        <v>3250</v>
      </c>
      <c r="AR254" s="220"/>
    </row>
    <row r="255" ht="25" customHeight="1" spans="1:45">
      <c r="A255" s="215">
        <v>247</v>
      </c>
      <c r="B255" s="216" t="s">
        <v>514</v>
      </c>
      <c r="C255" s="217" t="s">
        <v>207</v>
      </c>
      <c r="D255" s="217">
        <v>323007</v>
      </c>
      <c r="E255" s="216" t="s">
        <v>525</v>
      </c>
      <c r="F255" s="216" t="s">
        <v>524</v>
      </c>
      <c r="G255" s="218">
        <f t="shared" si="107"/>
        <v>138.748045714286</v>
      </c>
      <c r="H255" s="221">
        <f t="shared" si="108"/>
        <v>0</v>
      </c>
      <c r="I255" s="221">
        <f t="shared" si="109"/>
        <v>0</v>
      </c>
      <c r="J255" s="222"/>
      <c r="K255" s="222"/>
      <c r="L255" s="222"/>
      <c r="M255" s="222"/>
      <c r="N255" s="222"/>
      <c r="O255" s="221">
        <f t="shared" si="61"/>
        <v>0</v>
      </c>
      <c r="P255" s="222"/>
      <c r="Q255" s="222"/>
      <c r="R255" s="222"/>
      <c r="S255" s="222"/>
      <c r="T255" s="222"/>
      <c r="U255" s="222"/>
      <c r="V255" s="221">
        <f t="shared" si="110"/>
        <v>98.61</v>
      </c>
      <c r="W255" s="218">
        <f t="shared" si="62"/>
        <v>65.17</v>
      </c>
      <c r="X255" s="222">
        <v>48.08</v>
      </c>
      <c r="Y255" s="222"/>
      <c r="Z255" s="222">
        <v>17.09</v>
      </c>
      <c r="AA255" s="222"/>
      <c r="AB255" s="222"/>
      <c r="AC255" s="221">
        <f t="shared" si="111"/>
        <v>33.44</v>
      </c>
      <c r="AD255" s="222">
        <v>10.25</v>
      </c>
      <c r="AE255" s="222"/>
      <c r="AF255" s="222"/>
      <c r="AG255" s="222">
        <v>17.19</v>
      </c>
      <c r="AH255" s="222">
        <v>6</v>
      </c>
      <c r="AI255" s="222"/>
      <c r="AJ255" s="221">
        <f t="shared" si="112"/>
        <v>40.1380457142857</v>
      </c>
      <c r="AK255" s="221">
        <f t="shared" si="118"/>
        <v>19.9254857142857</v>
      </c>
      <c r="AL255" s="221">
        <f t="shared" si="113"/>
        <v>6.0336</v>
      </c>
      <c r="AM255" s="221">
        <f t="shared" si="114"/>
        <v>4.5252</v>
      </c>
      <c r="AN255" s="221">
        <f t="shared" si="115"/>
        <v>0.15084</v>
      </c>
      <c r="AO255" s="221">
        <f t="shared" si="116"/>
        <v>0.45252</v>
      </c>
      <c r="AP255" s="221">
        <f t="shared" si="117"/>
        <v>9.0504</v>
      </c>
      <c r="AQ255" s="222"/>
      <c r="AR255" s="236"/>
    </row>
    <row r="256" ht="25" customHeight="1" spans="1:45">
      <c r="A256" s="215">
        <v>248</v>
      </c>
      <c r="B256" s="216" t="s">
        <v>514</v>
      </c>
      <c r="C256" s="217" t="s">
        <v>204</v>
      </c>
      <c r="D256" s="217">
        <v>314001</v>
      </c>
      <c r="E256" s="216" t="s">
        <v>526</v>
      </c>
      <c r="F256" s="216" t="s">
        <v>527</v>
      </c>
      <c r="G256" s="218">
        <f t="shared" si="107"/>
        <v>149.3730728</v>
      </c>
      <c r="H256" s="221">
        <f t="shared" si="108"/>
        <v>115.9545</v>
      </c>
      <c r="I256" s="221">
        <f t="shared" si="109"/>
        <v>92.4314</v>
      </c>
      <c r="J256" s="222">
        <v>39.2772</v>
      </c>
      <c r="K256" s="222">
        <v>23.9184</v>
      </c>
      <c r="L256" s="222"/>
      <c r="M256" s="222"/>
      <c r="N256" s="222">
        <v>29.2358</v>
      </c>
      <c r="O256" s="221">
        <f t="shared" si="61"/>
        <v>23.5231</v>
      </c>
      <c r="P256" s="222">
        <v>3.2731</v>
      </c>
      <c r="Q256" s="222"/>
      <c r="R256" s="222">
        <v>10.65</v>
      </c>
      <c r="S256" s="222">
        <v>5.6</v>
      </c>
      <c r="T256" s="222">
        <v>4</v>
      </c>
      <c r="U256" s="222"/>
      <c r="V256" s="221">
        <f t="shared" si="110"/>
        <v>0</v>
      </c>
      <c r="W256" s="218">
        <f t="shared" si="62"/>
        <v>0</v>
      </c>
      <c r="X256" s="222"/>
      <c r="Y256" s="222"/>
      <c r="Z256" s="222"/>
      <c r="AA256" s="222"/>
      <c r="AB256" s="222"/>
      <c r="AC256" s="221">
        <f t="shared" si="111"/>
        <v>0</v>
      </c>
      <c r="AD256" s="222"/>
      <c r="AE256" s="222"/>
      <c r="AF256" s="222"/>
      <c r="AG256" s="222"/>
      <c r="AH256" s="222"/>
      <c r="AI256" s="222"/>
      <c r="AJ256" s="221">
        <f t="shared" si="112"/>
        <v>33.4185728</v>
      </c>
      <c r="AK256" s="221">
        <f t="shared" si="118"/>
        <v>16.482152</v>
      </c>
      <c r="AL256" s="221">
        <f t="shared" si="113"/>
        <v>5.055648</v>
      </c>
      <c r="AM256" s="221">
        <f t="shared" si="114"/>
        <v>3.791736</v>
      </c>
      <c r="AN256" s="221">
        <f t="shared" si="115"/>
        <v>0.1263912</v>
      </c>
      <c r="AO256" s="221">
        <f t="shared" si="116"/>
        <v>0.3791736</v>
      </c>
      <c r="AP256" s="221">
        <f t="shared" si="117"/>
        <v>7.583472</v>
      </c>
      <c r="AQ256" s="222"/>
      <c r="AR256" s="223" t="s">
        <v>528</v>
      </c>
    </row>
    <row r="257" ht="25" customHeight="1" spans="1:44">
      <c r="A257" s="215">
        <v>249</v>
      </c>
      <c r="B257" s="216" t="s">
        <v>514</v>
      </c>
      <c r="C257" s="217" t="s">
        <v>207</v>
      </c>
      <c r="D257" s="217">
        <v>314005</v>
      </c>
      <c r="E257" s="216" t="s">
        <v>529</v>
      </c>
      <c r="F257" s="216" t="s">
        <v>530</v>
      </c>
      <c r="G257" s="218">
        <f t="shared" si="107"/>
        <v>69.41977248</v>
      </c>
      <c r="H257" s="221">
        <f t="shared" si="108"/>
        <v>0</v>
      </c>
      <c r="I257" s="221">
        <f t="shared" si="109"/>
        <v>0</v>
      </c>
      <c r="J257" s="222"/>
      <c r="K257" s="222"/>
      <c r="L257" s="222"/>
      <c r="M257" s="222"/>
      <c r="N257" s="222"/>
      <c r="O257" s="221">
        <f t="shared" si="61"/>
        <v>0</v>
      </c>
      <c r="P257" s="222"/>
      <c r="Q257" s="222"/>
      <c r="R257" s="222"/>
      <c r="S257" s="222"/>
      <c r="T257" s="222"/>
      <c r="U257" s="222"/>
      <c r="V257" s="221">
        <f t="shared" si="110"/>
        <v>49.35672</v>
      </c>
      <c r="W257" s="218">
        <f t="shared" si="62"/>
        <v>33.234</v>
      </c>
      <c r="X257" s="222">
        <v>24.0804</v>
      </c>
      <c r="Y257" s="222"/>
      <c r="Z257" s="222">
        <v>9.1536</v>
      </c>
      <c r="AA257" s="222"/>
      <c r="AB257" s="222"/>
      <c r="AC257" s="221">
        <f t="shared" si="111"/>
        <v>16.12272</v>
      </c>
      <c r="AD257" s="222">
        <v>5.49216</v>
      </c>
      <c r="AE257" s="222"/>
      <c r="AF257" s="222"/>
      <c r="AG257" s="222">
        <v>7.63056</v>
      </c>
      <c r="AH257" s="222">
        <v>3</v>
      </c>
      <c r="AI257" s="222"/>
      <c r="AJ257" s="221">
        <f t="shared" si="112"/>
        <v>20.06305248</v>
      </c>
      <c r="AK257" s="221">
        <f t="shared" si="118"/>
        <v>9.6844416</v>
      </c>
      <c r="AL257" s="221">
        <f t="shared" si="113"/>
        <v>3.0980928</v>
      </c>
      <c r="AM257" s="221">
        <f t="shared" si="114"/>
        <v>2.3235696</v>
      </c>
      <c r="AN257" s="221">
        <f t="shared" si="115"/>
        <v>0.07745232</v>
      </c>
      <c r="AO257" s="221">
        <f t="shared" si="116"/>
        <v>0.23235696</v>
      </c>
      <c r="AP257" s="221">
        <f t="shared" si="117"/>
        <v>4.6471392</v>
      </c>
      <c r="AQ257" s="222"/>
      <c r="AR257" s="220"/>
    </row>
    <row r="258" ht="25" customHeight="1" spans="1:44">
      <c r="A258" s="215">
        <v>250</v>
      </c>
      <c r="B258" s="216" t="s">
        <v>514</v>
      </c>
      <c r="C258" s="217" t="s">
        <v>207</v>
      </c>
      <c r="D258" s="217">
        <v>314008</v>
      </c>
      <c r="E258" s="216" t="s">
        <v>531</v>
      </c>
      <c r="F258" s="216" t="s">
        <v>530</v>
      </c>
      <c r="G258" s="218">
        <f t="shared" si="107"/>
        <v>38.40954864</v>
      </c>
      <c r="H258" s="221">
        <f t="shared" si="108"/>
        <v>0</v>
      </c>
      <c r="I258" s="221">
        <f t="shared" si="109"/>
        <v>0</v>
      </c>
      <c r="J258" s="222"/>
      <c r="K258" s="222"/>
      <c r="L258" s="222"/>
      <c r="M258" s="222"/>
      <c r="N258" s="222"/>
      <c r="O258" s="221">
        <f t="shared" si="61"/>
        <v>0</v>
      </c>
      <c r="P258" s="222"/>
      <c r="Q258" s="222"/>
      <c r="R258" s="222"/>
      <c r="S258" s="222"/>
      <c r="T258" s="222"/>
      <c r="U258" s="222"/>
      <c r="V258" s="221">
        <f t="shared" si="110"/>
        <v>27.25638</v>
      </c>
      <c r="W258" s="218">
        <f t="shared" si="62"/>
        <v>18.6192</v>
      </c>
      <c r="X258" s="222">
        <v>14.1264</v>
      </c>
      <c r="Y258" s="222"/>
      <c r="Z258" s="222">
        <v>4.4928</v>
      </c>
      <c r="AA258" s="222"/>
      <c r="AB258" s="222"/>
      <c r="AC258" s="221">
        <f t="shared" si="111"/>
        <v>8.63718</v>
      </c>
      <c r="AD258" s="222">
        <v>2.69568</v>
      </c>
      <c r="AE258" s="222"/>
      <c r="AF258" s="222"/>
      <c r="AG258" s="222">
        <v>4.4415</v>
      </c>
      <c r="AH258" s="222">
        <v>1.5</v>
      </c>
      <c r="AI258" s="222"/>
      <c r="AJ258" s="221">
        <f t="shared" si="112"/>
        <v>11.15316864</v>
      </c>
      <c r="AK258" s="221">
        <f t="shared" si="118"/>
        <v>5.4407808</v>
      </c>
      <c r="AL258" s="221">
        <f t="shared" si="113"/>
        <v>1.7051904</v>
      </c>
      <c r="AM258" s="221">
        <f t="shared" si="114"/>
        <v>1.2788928</v>
      </c>
      <c r="AN258" s="221">
        <f t="shared" si="115"/>
        <v>0.04262976</v>
      </c>
      <c r="AO258" s="221">
        <f t="shared" si="116"/>
        <v>0.12788928</v>
      </c>
      <c r="AP258" s="221">
        <f t="shared" si="117"/>
        <v>2.5577856</v>
      </c>
      <c r="AQ258" s="222"/>
      <c r="AR258" s="223"/>
    </row>
    <row r="259" ht="25" customHeight="1" spans="1:44">
      <c r="A259" s="215">
        <v>251</v>
      </c>
      <c r="B259" s="216" t="s">
        <v>514</v>
      </c>
      <c r="C259" s="217" t="s">
        <v>207</v>
      </c>
      <c r="D259" s="217">
        <v>314010</v>
      </c>
      <c r="E259" s="216" t="s">
        <v>532</v>
      </c>
      <c r="F259" s="216" t="s">
        <v>530</v>
      </c>
      <c r="G259" s="218">
        <f t="shared" si="107"/>
        <v>33.22823424</v>
      </c>
      <c r="H259" s="221">
        <f t="shared" si="108"/>
        <v>0</v>
      </c>
      <c r="I259" s="221">
        <f t="shared" si="109"/>
        <v>0</v>
      </c>
      <c r="J259" s="222"/>
      <c r="K259" s="222"/>
      <c r="L259" s="222"/>
      <c r="M259" s="222"/>
      <c r="N259" s="222"/>
      <c r="O259" s="221">
        <f t="shared" si="61"/>
        <v>0</v>
      </c>
      <c r="P259" s="222"/>
      <c r="Q259" s="222"/>
      <c r="R259" s="222"/>
      <c r="S259" s="222"/>
      <c r="T259" s="222"/>
      <c r="U259" s="222"/>
      <c r="V259" s="221">
        <f t="shared" si="110"/>
        <v>23.63244</v>
      </c>
      <c r="W259" s="218">
        <f t="shared" si="62"/>
        <v>15.3708</v>
      </c>
      <c r="X259" s="222">
        <v>11.142</v>
      </c>
      <c r="Y259" s="222"/>
      <c r="Z259" s="222">
        <v>4.2288</v>
      </c>
      <c r="AA259" s="222"/>
      <c r="AB259" s="222"/>
      <c r="AC259" s="221">
        <f t="shared" si="111"/>
        <v>8.26164</v>
      </c>
      <c r="AD259" s="222">
        <v>2.53728</v>
      </c>
      <c r="AE259" s="222"/>
      <c r="AF259" s="222"/>
      <c r="AG259" s="222">
        <v>4.22436</v>
      </c>
      <c r="AH259" s="222">
        <v>1.5</v>
      </c>
      <c r="AI259" s="222"/>
      <c r="AJ259" s="221">
        <f t="shared" si="112"/>
        <v>9.59579424</v>
      </c>
      <c r="AK259" s="221">
        <f t="shared" si="118"/>
        <v>4.7964288</v>
      </c>
      <c r="AL259" s="221">
        <f t="shared" si="113"/>
        <v>1.4326464</v>
      </c>
      <c r="AM259" s="221">
        <f t="shared" si="114"/>
        <v>1.0744848</v>
      </c>
      <c r="AN259" s="221">
        <f t="shared" si="115"/>
        <v>0.03581616</v>
      </c>
      <c r="AO259" s="221">
        <f t="shared" si="116"/>
        <v>0.10744848</v>
      </c>
      <c r="AP259" s="221">
        <f t="shared" si="117"/>
        <v>2.1489696</v>
      </c>
      <c r="AQ259" s="222"/>
      <c r="AR259" s="220"/>
    </row>
    <row r="260" ht="25" customHeight="1" spans="1:44">
      <c r="A260" s="215">
        <v>252</v>
      </c>
      <c r="B260" s="216" t="s">
        <v>514</v>
      </c>
      <c r="C260" s="217" t="s">
        <v>207</v>
      </c>
      <c r="D260" s="217">
        <v>314012</v>
      </c>
      <c r="E260" s="216" t="s">
        <v>533</v>
      </c>
      <c r="F260" s="216" t="s">
        <v>530</v>
      </c>
      <c r="G260" s="218">
        <f t="shared" si="107"/>
        <v>69.79764576</v>
      </c>
      <c r="H260" s="221">
        <f t="shared" si="108"/>
        <v>0</v>
      </c>
      <c r="I260" s="221">
        <f t="shared" si="109"/>
        <v>0</v>
      </c>
      <c r="J260" s="222"/>
      <c r="K260" s="222"/>
      <c r="L260" s="222"/>
      <c r="M260" s="222"/>
      <c r="N260" s="222"/>
      <c r="O260" s="221">
        <f t="shared" si="61"/>
        <v>0</v>
      </c>
      <c r="P260" s="222"/>
      <c r="Q260" s="222"/>
      <c r="R260" s="222"/>
      <c r="S260" s="222"/>
      <c r="T260" s="222"/>
      <c r="U260" s="222"/>
      <c r="V260" s="221">
        <f t="shared" si="110"/>
        <v>49.60152</v>
      </c>
      <c r="W260" s="218">
        <f t="shared" si="62"/>
        <v>32.7396</v>
      </c>
      <c r="X260" s="222">
        <v>23.9724</v>
      </c>
      <c r="Y260" s="222"/>
      <c r="Z260" s="222">
        <v>8.7672</v>
      </c>
      <c r="AA260" s="222"/>
      <c r="AB260" s="222"/>
      <c r="AC260" s="221">
        <f t="shared" si="111"/>
        <v>16.86192</v>
      </c>
      <c r="AD260" s="222">
        <v>5.26032</v>
      </c>
      <c r="AE260" s="222"/>
      <c r="AF260" s="222"/>
      <c r="AG260" s="222">
        <v>8.6016</v>
      </c>
      <c r="AH260" s="222">
        <v>3</v>
      </c>
      <c r="AI260" s="222"/>
      <c r="AJ260" s="221">
        <f t="shared" si="112"/>
        <v>20.19612576</v>
      </c>
      <c r="AK260" s="221">
        <f t="shared" si="118"/>
        <v>10.0121472</v>
      </c>
      <c r="AL260" s="221">
        <f t="shared" si="113"/>
        <v>3.0399936</v>
      </c>
      <c r="AM260" s="221">
        <f t="shared" si="114"/>
        <v>2.2799952</v>
      </c>
      <c r="AN260" s="221">
        <f t="shared" si="115"/>
        <v>0.07599984</v>
      </c>
      <c r="AO260" s="221">
        <f t="shared" si="116"/>
        <v>0.22799952</v>
      </c>
      <c r="AP260" s="221">
        <f t="shared" si="117"/>
        <v>4.5599904</v>
      </c>
      <c r="AQ260" s="222"/>
      <c r="AR260" s="220"/>
    </row>
    <row r="261" ht="25" customHeight="1" spans="1:44">
      <c r="A261" s="215">
        <v>253</v>
      </c>
      <c r="B261" s="216" t="s">
        <v>514</v>
      </c>
      <c r="C261" s="217" t="s">
        <v>207</v>
      </c>
      <c r="D261" s="217">
        <v>314019</v>
      </c>
      <c r="E261" s="216" t="s">
        <v>534</v>
      </c>
      <c r="F261" s="216" t="s">
        <v>530</v>
      </c>
      <c r="G261" s="218">
        <f t="shared" si="107"/>
        <v>33.71900928</v>
      </c>
      <c r="H261" s="221">
        <f t="shared" si="108"/>
        <v>0</v>
      </c>
      <c r="I261" s="221">
        <f t="shared" si="109"/>
        <v>0</v>
      </c>
      <c r="J261" s="222"/>
      <c r="K261" s="222"/>
      <c r="L261" s="222"/>
      <c r="M261" s="222"/>
      <c r="N261" s="222"/>
      <c r="O261" s="221">
        <f t="shared" si="61"/>
        <v>0</v>
      </c>
      <c r="P261" s="222"/>
      <c r="Q261" s="222"/>
      <c r="R261" s="222"/>
      <c r="S261" s="222"/>
      <c r="T261" s="222"/>
      <c r="U261" s="222"/>
      <c r="V261" s="221">
        <f t="shared" si="110"/>
        <v>23.97612</v>
      </c>
      <c r="W261" s="218">
        <f t="shared" si="62"/>
        <v>15.6144</v>
      </c>
      <c r="X261" s="222">
        <v>11.2188</v>
      </c>
      <c r="Y261" s="222"/>
      <c r="Z261" s="222">
        <v>4.3956</v>
      </c>
      <c r="AA261" s="222"/>
      <c r="AB261" s="222"/>
      <c r="AC261" s="221">
        <f t="shared" si="111"/>
        <v>8.36172</v>
      </c>
      <c r="AD261" s="222">
        <v>2.63736</v>
      </c>
      <c r="AE261" s="222"/>
      <c r="AF261" s="222"/>
      <c r="AG261" s="222">
        <v>4.22436</v>
      </c>
      <c r="AH261" s="222">
        <v>1.5</v>
      </c>
      <c r="AI261" s="222"/>
      <c r="AJ261" s="221">
        <f t="shared" si="112"/>
        <v>9.74288928</v>
      </c>
      <c r="AK261" s="221">
        <f t="shared" si="118"/>
        <v>4.8514176</v>
      </c>
      <c r="AL261" s="221">
        <f t="shared" si="113"/>
        <v>1.4601408</v>
      </c>
      <c r="AM261" s="221">
        <f t="shared" si="114"/>
        <v>1.0951056</v>
      </c>
      <c r="AN261" s="221">
        <f t="shared" si="115"/>
        <v>0.03650352</v>
      </c>
      <c r="AO261" s="221">
        <f t="shared" si="116"/>
        <v>0.10951056</v>
      </c>
      <c r="AP261" s="221">
        <f t="shared" si="117"/>
        <v>2.1902112</v>
      </c>
      <c r="AQ261" s="222"/>
      <c r="AR261" s="220"/>
    </row>
    <row r="262" ht="25" customHeight="1" spans="1:44">
      <c r="A262" s="215">
        <v>254</v>
      </c>
      <c r="B262" s="216" t="s">
        <v>514</v>
      </c>
      <c r="C262" s="217" t="s">
        <v>207</v>
      </c>
      <c r="D262" s="217">
        <v>314020</v>
      </c>
      <c r="E262" s="216" t="s">
        <v>535</v>
      </c>
      <c r="F262" s="216" t="s">
        <v>530</v>
      </c>
      <c r="G262" s="218">
        <f t="shared" si="107"/>
        <v>34.16505936</v>
      </c>
      <c r="H262" s="221">
        <f t="shared" si="108"/>
        <v>0</v>
      </c>
      <c r="I262" s="221">
        <f t="shared" si="109"/>
        <v>0</v>
      </c>
      <c r="J262" s="222"/>
      <c r="K262" s="222"/>
      <c r="L262" s="222"/>
      <c r="M262" s="222"/>
      <c r="N262" s="222"/>
      <c r="O262" s="221">
        <f t="shared" si="61"/>
        <v>0</v>
      </c>
      <c r="P262" s="222"/>
      <c r="Q262" s="222"/>
      <c r="R262" s="222"/>
      <c r="S262" s="222"/>
      <c r="T262" s="222"/>
      <c r="U262" s="222"/>
      <c r="V262" s="221">
        <f t="shared" si="110"/>
        <v>24.2871</v>
      </c>
      <c r="W262" s="218">
        <f t="shared" si="62"/>
        <v>15.906</v>
      </c>
      <c r="X262" s="222">
        <v>11.5908</v>
      </c>
      <c r="Y262" s="222"/>
      <c r="Z262" s="222">
        <v>4.3152</v>
      </c>
      <c r="AA262" s="222"/>
      <c r="AB262" s="222"/>
      <c r="AC262" s="221">
        <f t="shared" si="111"/>
        <v>8.3811</v>
      </c>
      <c r="AD262" s="222">
        <v>2.58912</v>
      </c>
      <c r="AE262" s="222"/>
      <c r="AF262" s="222"/>
      <c r="AG262" s="222">
        <v>4.29198</v>
      </c>
      <c r="AH262" s="222">
        <v>1.5</v>
      </c>
      <c r="AI262" s="222"/>
      <c r="AJ262" s="221">
        <f t="shared" si="112"/>
        <v>9.87795936</v>
      </c>
      <c r="AK262" s="221">
        <f t="shared" si="118"/>
        <v>4.9212672</v>
      </c>
      <c r="AL262" s="221">
        <f t="shared" si="113"/>
        <v>1.4796096</v>
      </c>
      <c r="AM262" s="221">
        <f t="shared" si="114"/>
        <v>1.1097072</v>
      </c>
      <c r="AN262" s="221">
        <f t="shared" si="115"/>
        <v>0.03699024</v>
      </c>
      <c r="AO262" s="221">
        <f t="shared" si="116"/>
        <v>0.11097072</v>
      </c>
      <c r="AP262" s="221">
        <f t="shared" si="117"/>
        <v>2.2194144</v>
      </c>
      <c r="AQ262" s="222"/>
      <c r="AR262" s="220"/>
    </row>
    <row r="263" ht="25" customHeight="1" spans="1:44">
      <c r="A263" s="215">
        <v>255</v>
      </c>
      <c r="B263" s="216" t="s">
        <v>514</v>
      </c>
      <c r="C263" s="217" t="s">
        <v>204</v>
      </c>
      <c r="D263" s="217">
        <v>762001</v>
      </c>
      <c r="E263" s="216" t="s">
        <v>536</v>
      </c>
      <c r="F263" s="216" t="s">
        <v>537</v>
      </c>
      <c r="G263" s="218">
        <f t="shared" si="107"/>
        <v>87.6045096</v>
      </c>
      <c r="H263" s="221">
        <f t="shared" si="108"/>
        <v>66.35894</v>
      </c>
      <c r="I263" s="221">
        <f t="shared" si="109"/>
        <v>58.69224</v>
      </c>
      <c r="J263" s="222">
        <v>24.978</v>
      </c>
      <c r="K263" s="222">
        <v>15.2592</v>
      </c>
      <c r="L263" s="222"/>
      <c r="M263" s="222"/>
      <c r="N263" s="222">
        <v>18.45504</v>
      </c>
      <c r="O263" s="221">
        <f t="shared" si="61"/>
        <v>7.6667</v>
      </c>
      <c r="P263" s="222">
        <v>2.0815</v>
      </c>
      <c r="Q263" s="222"/>
      <c r="R263" s="222"/>
      <c r="S263" s="222">
        <v>3.0852</v>
      </c>
      <c r="T263" s="222">
        <v>2.5</v>
      </c>
      <c r="U263" s="222"/>
      <c r="V263" s="221">
        <f t="shared" si="110"/>
        <v>0</v>
      </c>
      <c r="W263" s="218">
        <f t="shared" si="62"/>
        <v>0</v>
      </c>
      <c r="X263" s="222"/>
      <c r="Y263" s="222"/>
      <c r="Z263" s="222"/>
      <c r="AA263" s="222"/>
      <c r="AB263" s="222"/>
      <c r="AC263" s="221">
        <f t="shared" si="111"/>
        <v>0</v>
      </c>
      <c r="AD263" s="222"/>
      <c r="AE263" s="222"/>
      <c r="AF263" s="222"/>
      <c r="AG263" s="222"/>
      <c r="AH263" s="222"/>
      <c r="AI263" s="222"/>
      <c r="AJ263" s="221">
        <f t="shared" si="112"/>
        <v>21.2455696</v>
      </c>
      <c r="AK263" s="221">
        <f t="shared" si="118"/>
        <v>10.462</v>
      </c>
      <c r="AL263" s="221">
        <f t="shared" si="113"/>
        <v>3.218976</v>
      </c>
      <c r="AM263" s="221">
        <f t="shared" si="114"/>
        <v>2.414232</v>
      </c>
      <c r="AN263" s="221">
        <f t="shared" si="115"/>
        <v>0.0804744</v>
      </c>
      <c r="AO263" s="221">
        <f t="shared" si="116"/>
        <v>0.2414232</v>
      </c>
      <c r="AP263" s="221">
        <f t="shared" si="117"/>
        <v>4.828464</v>
      </c>
      <c r="AQ263" s="222"/>
      <c r="AR263" s="220"/>
    </row>
    <row r="264" ht="25" customHeight="1" spans="1:44">
      <c r="A264" s="215">
        <v>256</v>
      </c>
      <c r="B264" s="216" t="s">
        <v>514</v>
      </c>
      <c r="C264" s="217" t="s">
        <v>207</v>
      </c>
      <c r="D264" s="217">
        <v>762002</v>
      </c>
      <c r="E264" s="216" t="s">
        <v>538</v>
      </c>
      <c r="F264" s="216" t="s">
        <v>539</v>
      </c>
      <c r="G264" s="218">
        <f t="shared" si="107"/>
        <v>20.6410279085714</v>
      </c>
      <c r="H264" s="221">
        <f t="shared" si="108"/>
        <v>0</v>
      </c>
      <c r="I264" s="221">
        <f t="shared" si="109"/>
        <v>0</v>
      </c>
      <c r="J264" s="222"/>
      <c r="K264" s="222"/>
      <c r="L264" s="222"/>
      <c r="M264" s="222"/>
      <c r="N264" s="222"/>
      <c r="O264" s="221">
        <f t="shared" si="61"/>
        <v>0</v>
      </c>
      <c r="P264" s="222"/>
      <c r="Q264" s="222"/>
      <c r="R264" s="222"/>
      <c r="S264" s="222"/>
      <c r="T264" s="222"/>
      <c r="U264" s="222"/>
      <c r="V264" s="221">
        <f t="shared" si="110"/>
        <v>14.70116</v>
      </c>
      <c r="W264" s="218">
        <f t="shared" si="62"/>
        <v>9.614</v>
      </c>
      <c r="X264" s="222">
        <v>7.134</v>
      </c>
      <c r="Y264" s="222"/>
      <c r="Z264" s="222">
        <v>2.48</v>
      </c>
      <c r="AA264" s="222"/>
      <c r="AB264" s="222"/>
      <c r="AC264" s="221">
        <f t="shared" si="111"/>
        <v>5.08716</v>
      </c>
      <c r="AD264" s="222">
        <v>1.48716</v>
      </c>
      <c r="AE264" s="222"/>
      <c r="AF264" s="222"/>
      <c r="AG264" s="222">
        <v>2.6</v>
      </c>
      <c r="AH264" s="222">
        <v>1</v>
      </c>
      <c r="AI264" s="222"/>
      <c r="AJ264" s="221">
        <f t="shared" si="112"/>
        <v>5.93986790857143</v>
      </c>
      <c r="AK264" s="221">
        <f t="shared" si="118"/>
        <v>2.96475702857143</v>
      </c>
      <c r="AL264" s="221">
        <f t="shared" si="113"/>
        <v>0.8880928</v>
      </c>
      <c r="AM264" s="221">
        <f t="shared" si="114"/>
        <v>0.6660696</v>
      </c>
      <c r="AN264" s="221">
        <f t="shared" si="115"/>
        <v>0.02220232</v>
      </c>
      <c r="AO264" s="221">
        <f t="shared" si="116"/>
        <v>0.06660696</v>
      </c>
      <c r="AP264" s="221">
        <f t="shared" si="117"/>
        <v>1.3321392</v>
      </c>
      <c r="AQ264" s="222"/>
      <c r="AR264" s="220"/>
    </row>
    <row r="265" ht="25" customHeight="1" spans="1:44">
      <c r="A265" s="215">
        <v>257</v>
      </c>
      <c r="B265" s="216" t="s">
        <v>514</v>
      </c>
      <c r="C265" s="217" t="s">
        <v>204</v>
      </c>
      <c r="D265" s="217">
        <v>361030</v>
      </c>
      <c r="E265" s="216" t="s">
        <v>540</v>
      </c>
      <c r="F265" s="216" t="s">
        <v>541</v>
      </c>
      <c r="G265" s="218">
        <f t="shared" si="107"/>
        <v>45.82332</v>
      </c>
      <c r="H265" s="221">
        <f t="shared" si="108"/>
        <v>34.89</v>
      </c>
      <c r="I265" s="221">
        <f t="shared" si="109"/>
        <v>30.72</v>
      </c>
      <c r="J265" s="222">
        <v>12.21</v>
      </c>
      <c r="K265" s="222">
        <v>8.08</v>
      </c>
      <c r="L265" s="222"/>
      <c r="M265" s="222"/>
      <c r="N265" s="222">
        <v>10.43</v>
      </c>
      <c r="O265" s="221">
        <f t="shared" si="61"/>
        <v>4.17</v>
      </c>
      <c r="P265" s="222">
        <v>1.02</v>
      </c>
      <c r="Q265" s="222"/>
      <c r="R265" s="222"/>
      <c r="S265" s="222">
        <v>1.65</v>
      </c>
      <c r="T265" s="222">
        <v>1.5</v>
      </c>
      <c r="U265" s="222"/>
      <c r="V265" s="221">
        <f t="shared" si="110"/>
        <v>0</v>
      </c>
      <c r="W265" s="218">
        <f t="shared" si="62"/>
        <v>0</v>
      </c>
      <c r="X265" s="222"/>
      <c r="Y265" s="222"/>
      <c r="Z265" s="222"/>
      <c r="AA265" s="222"/>
      <c r="AB265" s="222"/>
      <c r="AC265" s="221">
        <f t="shared" si="111"/>
        <v>0</v>
      </c>
      <c r="AD265" s="222"/>
      <c r="AE265" s="222"/>
      <c r="AF265" s="222"/>
      <c r="AG265" s="222"/>
      <c r="AH265" s="222"/>
      <c r="AI265" s="222"/>
      <c r="AJ265" s="221">
        <f t="shared" si="112"/>
        <v>10.93332</v>
      </c>
      <c r="AK265" s="221">
        <f t="shared" si="118"/>
        <v>5.4956</v>
      </c>
      <c r="AL265" s="221">
        <f t="shared" si="113"/>
        <v>1.6232</v>
      </c>
      <c r="AM265" s="221">
        <f t="shared" si="114"/>
        <v>1.2174</v>
      </c>
      <c r="AN265" s="221">
        <f t="shared" si="115"/>
        <v>0.04058</v>
      </c>
      <c r="AO265" s="221">
        <f t="shared" si="116"/>
        <v>0.12174</v>
      </c>
      <c r="AP265" s="221">
        <f t="shared" si="117"/>
        <v>2.4348</v>
      </c>
      <c r="AQ265" s="222"/>
      <c r="AR265" s="220"/>
    </row>
    <row r="266" ht="25" customHeight="1" spans="1:44">
      <c r="A266" s="215">
        <v>258</v>
      </c>
      <c r="B266" s="216" t="s">
        <v>514</v>
      </c>
      <c r="C266" s="217" t="s">
        <v>204</v>
      </c>
      <c r="D266" s="217">
        <v>317001</v>
      </c>
      <c r="E266" s="216" t="s">
        <v>542</v>
      </c>
      <c r="F266" s="216" t="s">
        <v>543</v>
      </c>
      <c r="G266" s="218">
        <f t="shared" si="107"/>
        <v>69.32812</v>
      </c>
      <c r="H266" s="221">
        <f t="shared" si="108"/>
        <v>52.55</v>
      </c>
      <c r="I266" s="221">
        <f t="shared" si="109"/>
        <v>46.46</v>
      </c>
      <c r="J266" s="222">
        <v>19.51</v>
      </c>
      <c r="K266" s="222">
        <v>12.18</v>
      </c>
      <c r="L266" s="222"/>
      <c r="M266" s="222"/>
      <c r="N266" s="222">
        <v>14.77</v>
      </c>
      <c r="O266" s="221">
        <f t="shared" si="61"/>
        <v>6.09</v>
      </c>
      <c r="P266" s="222">
        <v>1.63</v>
      </c>
      <c r="Q266" s="222"/>
      <c r="R266" s="222"/>
      <c r="S266" s="222">
        <v>2.46</v>
      </c>
      <c r="T266" s="222">
        <v>2</v>
      </c>
      <c r="U266" s="222"/>
      <c r="V266" s="221">
        <f t="shared" si="110"/>
        <v>0</v>
      </c>
      <c r="W266" s="218">
        <f t="shared" si="62"/>
        <v>0</v>
      </c>
      <c r="X266" s="222"/>
      <c r="Y266" s="222"/>
      <c r="Z266" s="222"/>
      <c r="AA266" s="222"/>
      <c r="AB266" s="222"/>
      <c r="AC266" s="221">
        <f t="shared" si="111"/>
        <v>0</v>
      </c>
      <c r="AD266" s="222"/>
      <c r="AE266" s="222"/>
      <c r="AF266" s="222"/>
      <c r="AG266" s="222"/>
      <c r="AH266" s="222"/>
      <c r="AI266" s="222"/>
      <c r="AJ266" s="221">
        <f t="shared" si="112"/>
        <v>16.77812</v>
      </c>
      <c r="AK266" s="221">
        <f t="shared" si="118"/>
        <v>8.2852</v>
      </c>
      <c r="AL266" s="221">
        <f t="shared" si="113"/>
        <v>2.5352</v>
      </c>
      <c r="AM266" s="221">
        <f t="shared" si="114"/>
        <v>1.9014</v>
      </c>
      <c r="AN266" s="221">
        <f t="shared" si="115"/>
        <v>0.06338</v>
      </c>
      <c r="AO266" s="221">
        <f t="shared" si="116"/>
        <v>0.19014</v>
      </c>
      <c r="AP266" s="221">
        <f t="shared" si="117"/>
        <v>3.8028</v>
      </c>
      <c r="AQ266" s="222"/>
      <c r="AR266" s="220"/>
    </row>
    <row r="267" ht="25" customHeight="1" spans="1:44">
      <c r="A267" s="215">
        <v>259</v>
      </c>
      <c r="B267" s="216" t="s">
        <v>514</v>
      </c>
      <c r="C267" s="217" t="s">
        <v>207</v>
      </c>
      <c r="D267" s="217">
        <v>317003</v>
      </c>
      <c r="E267" s="216" t="s">
        <v>544</v>
      </c>
      <c r="F267" s="216" t="s">
        <v>545</v>
      </c>
      <c r="G267" s="218">
        <f t="shared" si="107"/>
        <v>66.1761771428571</v>
      </c>
      <c r="H267" s="221">
        <f t="shared" si="108"/>
        <v>0</v>
      </c>
      <c r="I267" s="221">
        <f t="shared" si="109"/>
        <v>0</v>
      </c>
      <c r="J267" s="222"/>
      <c r="K267" s="222"/>
      <c r="L267" s="222"/>
      <c r="M267" s="222"/>
      <c r="N267" s="222"/>
      <c r="O267" s="221">
        <f t="shared" ref="O267:O330" si="119">SUM(P267:U267)</f>
        <v>0</v>
      </c>
      <c r="P267" s="222"/>
      <c r="Q267" s="222"/>
      <c r="R267" s="222"/>
      <c r="S267" s="222"/>
      <c r="T267" s="222"/>
      <c r="U267" s="222"/>
      <c r="V267" s="221">
        <f t="shared" si="110"/>
        <v>47.07</v>
      </c>
      <c r="W267" s="218">
        <f t="shared" ref="W267:W330" si="120">SUM(X267:AB267)</f>
        <v>30.53</v>
      </c>
      <c r="X267" s="222">
        <v>21.93</v>
      </c>
      <c r="Y267" s="222"/>
      <c r="Z267" s="222">
        <v>8.6</v>
      </c>
      <c r="AA267" s="222"/>
      <c r="AB267" s="222"/>
      <c r="AC267" s="221">
        <f t="shared" si="111"/>
        <v>16.54</v>
      </c>
      <c r="AD267" s="222">
        <v>5.16</v>
      </c>
      <c r="AE267" s="222"/>
      <c r="AF267" s="222"/>
      <c r="AG267" s="222">
        <v>8.38</v>
      </c>
      <c r="AH267" s="222">
        <v>3</v>
      </c>
      <c r="AI267" s="222"/>
      <c r="AJ267" s="221">
        <f t="shared" si="112"/>
        <v>19.1061771428571</v>
      </c>
      <c r="AK267" s="221">
        <f t="shared" si="118"/>
        <v>9.54125714285714</v>
      </c>
      <c r="AL267" s="221">
        <f t="shared" si="113"/>
        <v>2.8552</v>
      </c>
      <c r="AM267" s="221">
        <f t="shared" si="114"/>
        <v>2.1414</v>
      </c>
      <c r="AN267" s="221">
        <f t="shared" si="115"/>
        <v>0.07138</v>
      </c>
      <c r="AO267" s="221">
        <f t="shared" si="116"/>
        <v>0.21414</v>
      </c>
      <c r="AP267" s="221">
        <f t="shared" si="117"/>
        <v>4.2828</v>
      </c>
      <c r="AQ267" s="222"/>
      <c r="AR267" s="220"/>
    </row>
    <row r="268" ht="25" customHeight="1" spans="1:44">
      <c r="A268" s="215">
        <v>260</v>
      </c>
      <c r="B268" s="216" t="s">
        <v>514</v>
      </c>
      <c r="C268" s="217" t="s">
        <v>207</v>
      </c>
      <c r="D268" s="217">
        <v>317005</v>
      </c>
      <c r="E268" s="216" t="s">
        <v>546</v>
      </c>
      <c r="F268" s="216" t="s">
        <v>545</v>
      </c>
      <c r="G268" s="218">
        <f t="shared" si="107"/>
        <v>18.0454822857143</v>
      </c>
      <c r="H268" s="221">
        <f t="shared" si="108"/>
        <v>0</v>
      </c>
      <c r="I268" s="221">
        <f t="shared" si="109"/>
        <v>0</v>
      </c>
      <c r="J268" s="222"/>
      <c r="K268" s="222"/>
      <c r="L268" s="222"/>
      <c r="M268" s="222"/>
      <c r="N268" s="222"/>
      <c r="O268" s="221">
        <f t="shared" si="119"/>
        <v>0</v>
      </c>
      <c r="P268" s="222"/>
      <c r="Q268" s="222"/>
      <c r="R268" s="222"/>
      <c r="S268" s="222"/>
      <c r="T268" s="222"/>
      <c r="U268" s="222"/>
      <c r="V268" s="221">
        <f t="shared" si="110"/>
        <v>12.886</v>
      </c>
      <c r="W268" s="218">
        <f t="shared" si="120"/>
        <v>8.02</v>
      </c>
      <c r="X268" s="222">
        <v>5.71</v>
      </c>
      <c r="Y268" s="222"/>
      <c r="Z268" s="222">
        <v>2.31</v>
      </c>
      <c r="AA268" s="222"/>
      <c r="AB268" s="222"/>
      <c r="AC268" s="221">
        <f t="shared" si="111"/>
        <v>4.866</v>
      </c>
      <c r="AD268" s="222">
        <v>1.386</v>
      </c>
      <c r="AE268" s="222"/>
      <c r="AF268" s="222"/>
      <c r="AG268" s="222">
        <v>2.48</v>
      </c>
      <c r="AH268" s="222">
        <v>1</v>
      </c>
      <c r="AI268" s="222"/>
      <c r="AJ268" s="221">
        <f t="shared" si="112"/>
        <v>5.15948228571428</v>
      </c>
      <c r="AK268" s="221">
        <f t="shared" si="118"/>
        <v>2.63867428571429</v>
      </c>
      <c r="AL268" s="221">
        <f t="shared" si="113"/>
        <v>0.75248</v>
      </c>
      <c r="AM268" s="221">
        <f t="shared" si="114"/>
        <v>0.56436</v>
      </c>
      <c r="AN268" s="221">
        <f t="shared" si="115"/>
        <v>0.018812</v>
      </c>
      <c r="AO268" s="221">
        <f t="shared" si="116"/>
        <v>0.056436</v>
      </c>
      <c r="AP268" s="221">
        <f t="shared" si="117"/>
        <v>1.12872</v>
      </c>
      <c r="AQ268" s="222"/>
      <c r="AR268" s="220"/>
    </row>
    <row r="269" s="170" customFormat="1" ht="30" customHeight="1" spans="1:44">
      <c r="A269" s="215">
        <v>261</v>
      </c>
      <c r="B269" s="211"/>
      <c r="C269" s="211"/>
      <c r="D269" s="212" t="s">
        <v>547</v>
      </c>
      <c r="E269" s="229"/>
      <c r="F269" s="211"/>
      <c r="G269" s="230">
        <f t="shared" ref="G269:N269" si="121">SUM(G249:G268)</f>
        <v>4724.53259366857</v>
      </c>
      <c r="H269" s="230">
        <f t="shared" si="121"/>
        <v>485.22344</v>
      </c>
      <c r="I269" s="230">
        <f t="shared" si="121"/>
        <v>417.12364</v>
      </c>
      <c r="J269" s="230">
        <f t="shared" si="121"/>
        <v>175.1852</v>
      </c>
      <c r="K269" s="230">
        <f t="shared" si="121"/>
        <v>108.7876</v>
      </c>
      <c r="L269" s="230">
        <f t="shared" si="121"/>
        <v>0</v>
      </c>
      <c r="M269" s="230">
        <f t="shared" si="121"/>
        <v>0</v>
      </c>
      <c r="N269" s="230">
        <f t="shared" si="121"/>
        <v>133.15084</v>
      </c>
      <c r="O269" s="221">
        <f t="shared" si="119"/>
        <v>68.0998</v>
      </c>
      <c r="P269" s="230">
        <f>SUM(P249:P268)</f>
        <v>14.6046</v>
      </c>
      <c r="Q269" s="230">
        <f t="shared" ref="Q269:AL269" si="122">SUM(Q249:Q268)</f>
        <v>0</v>
      </c>
      <c r="R269" s="230">
        <f t="shared" si="122"/>
        <v>10.65</v>
      </c>
      <c r="S269" s="230">
        <f t="shared" si="122"/>
        <v>24.3452</v>
      </c>
      <c r="T269" s="230">
        <f t="shared" si="122"/>
        <v>18.5</v>
      </c>
      <c r="U269" s="230">
        <f t="shared" si="122"/>
        <v>0</v>
      </c>
      <c r="V269" s="230">
        <f t="shared" si="122"/>
        <v>596.08884</v>
      </c>
      <c r="W269" s="230">
        <f t="shared" si="122"/>
        <v>394.2072</v>
      </c>
      <c r="X269" s="230">
        <f t="shared" si="122"/>
        <v>289.0256</v>
      </c>
      <c r="Y269" s="230">
        <f t="shared" si="122"/>
        <v>0</v>
      </c>
      <c r="Z269" s="230">
        <f t="shared" si="122"/>
        <v>105.1816</v>
      </c>
      <c r="AA269" s="230">
        <f t="shared" si="122"/>
        <v>0</v>
      </c>
      <c r="AB269" s="230">
        <f t="shared" si="122"/>
        <v>0</v>
      </c>
      <c r="AC269" s="230">
        <f t="shared" si="122"/>
        <v>201.88164</v>
      </c>
      <c r="AD269" s="230">
        <f t="shared" si="122"/>
        <v>63.11108</v>
      </c>
      <c r="AE269" s="230">
        <f t="shared" si="122"/>
        <v>0</v>
      </c>
      <c r="AF269" s="230">
        <f t="shared" si="122"/>
        <v>0</v>
      </c>
      <c r="AG269" s="230">
        <f t="shared" si="122"/>
        <v>102.77056</v>
      </c>
      <c r="AH269" s="230">
        <f t="shared" si="122"/>
        <v>36</v>
      </c>
      <c r="AI269" s="230">
        <f t="shared" si="122"/>
        <v>0</v>
      </c>
      <c r="AJ269" s="230">
        <f t="shared" si="122"/>
        <v>3643.22031366857</v>
      </c>
      <c r="AK269" s="230">
        <f t="shared" si="122"/>
        <v>194.554304228571</v>
      </c>
      <c r="AL269" s="230">
        <f t="shared" ref="AL269:AQ269" si="123">SUM(AL249:AL268)</f>
        <v>59.3032864</v>
      </c>
      <c r="AM269" s="230">
        <f t="shared" si="123"/>
        <v>44.4774648</v>
      </c>
      <c r="AN269" s="230">
        <f t="shared" si="123"/>
        <v>1.48258216</v>
      </c>
      <c r="AO269" s="230">
        <f t="shared" si="123"/>
        <v>4.44774648</v>
      </c>
      <c r="AP269" s="230">
        <f t="shared" si="123"/>
        <v>88.9549296</v>
      </c>
      <c r="AQ269" s="230">
        <f t="shared" si="123"/>
        <v>3250</v>
      </c>
      <c r="AR269" s="220"/>
    </row>
    <row r="270" ht="25" customHeight="1" spans="1:44">
      <c r="A270" s="215">
        <v>262</v>
      </c>
      <c r="B270" s="216" t="s">
        <v>514</v>
      </c>
      <c r="C270" s="217" t="s">
        <v>204</v>
      </c>
      <c r="D270" s="217">
        <v>361001</v>
      </c>
      <c r="E270" s="216" t="s">
        <v>548</v>
      </c>
      <c r="F270" s="216" t="s">
        <v>549</v>
      </c>
      <c r="G270" s="218">
        <f t="shared" ref="G270:G297" si="124">H270+V270+AJ270</f>
        <v>186.37448</v>
      </c>
      <c r="H270" s="221">
        <f t="shared" ref="H270:H297" si="125">I270+O270</f>
        <v>141.39</v>
      </c>
      <c r="I270" s="221">
        <f t="shared" ref="I270:I297" si="126">SUM(J270:N270)</f>
        <v>123.54</v>
      </c>
      <c r="J270" s="222">
        <v>54.22</v>
      </c>
      <c r="K270" s="222">
        <v>31.54</v>
      </c>
      <c r="L270" s="222"/>
      <c r="M270" s="222"/>
      <c r="N270" s="222">
        <v>37.78</v>
      </c>
      <c r="O270" s="221">
        <f t="shared" si="119"/>
        <v>17.85</v>
      </c>
      <c r="P270" s="222">
        <v>4.52</v>
      </c>
      <c r="Q270" s="222"/>
      <c r="R270" s="222"/>
      <c r="S270" s="222">
        <v>8.33</v>
      </c>
      <c r="T270" s="222">
        <v>5</v>
      </c>
      <c r="U270" s="222"/>
      <c r="V270" s="221">
        <f t="shared" ref="V270:V297" si="127">W270+AC270</f>
        <v>0</v>
      </c>
      <c r="W270" s="218">
        <f t="shared" si="120"/>
        <v>0</v>
      </c>
      <c r="X270" s="222"/>
      <c r="Y270" s="222"/>
      <c r="Z270" s="222"/>
      <c r="AA270" s="222"/>
      <c r="AB270" s="222"/>
      <c r="AC270" s="221">
        <f t="shared" ref="AC270:AC297" si="128">SUM(AD270:AI270)</f>
        <v>0</v>
      </c>
      <c r="AD270" s="222"/>
      <c r="AE270" s="222"/>
      <c r="AF270" s="222"/>
      <c r="AG270" s="222"/>
      <c r="AH270" s="222"/>
      <c r="AI270" s="222"/>
      <c r="AJ270" s="221">
        <f t="shared" ref="AJ270:AJ297" si="129">SUM(AK270:AQ270)</f>
        <v>44.98448</v>
      </c>
      <c r="AK270" s="221">
        <f t="shared" si="118"/>
        <v>22.0008</v>
      </c>
      <c r="AL270" s="221">
        <f t="shared" ref="AL270:AL297" si="130">SUM(J270,K270,X270,Y270,Z270,AD270)*0.08</f>
        <v>6.8608</v>
      </c>
      <c r="AM270" s="221">
        <f t="shared" ref="AM270:AM297" si="131">SUM(J270,K270,X270,Y270,Z270,AD270)*0.06</f>
        <v>5.1456</v>
      </c>
      <c r="AN270" s="221">
        <f t="shared" ref="AN270:AN297" si="132">SUM(J270,K270,X270,Y270,Z270,AD270)*0.002</f>
        <v>0.17152</v>
      </c>
      <c r="AO270" s="221">
        <f t="shared" ref="AO270:AO297" si="133">SUM(J270,K270,X270,Y270,Z270,AD270)*0.006</f>
        <v>0.51456</v>
      </c>
      <c r="AP270" s="221">
        <f t="shared" ref="AP270:AP297" si="134">SUM(J270,K270,X270,Y270,Z270,AD270)*0.12</f>
        <v>10.2912</v>
      </c>
      <c r="AQ270" s="222"/>
      <c r="AR270" s="220"/>
    </row>
    <row r="271" ht="25" customHeight="1" spans="1:44">
      <c r="A271" s="215">
        <v>263</v>
      </c>
      <c r="B271" s="216" t="s">
        <v>514</v>
      </c>
      <c r="C271" s="217" t="s">
        <v>204</v>
      </c>
      <c r="D271" s="217">
        <v>361004</v>
      </c>
      <c r="E271" s="216" t="s">
        <v>550</v>
      </c>
      <c r="F271" s="216" t="s">
        <v>549</v>
      </c>
      <c r="G271" s="218">
        <f t="shared" si="124"/>
        <v>46.29056</v>
      </c>
      <c r="H271" s="221">
        <f t="shared" si="125"/>
        <v>35.18</v>
      </c>
      <c r="I271" s="221">
        <f t="shared" si="126"/>
        <v>30.97</v>
      </c>
      <c r="J271" s="222">
        <v>12.66</v>
      </c>
      <c r="K271" s="222">
        <v>8.16</v>
      </c>
      <c r="L271" s="222"/>
      <c r="M271" s="222"/>
      <c r="N271" s="222">
        <v>10.15</v>
      </c>
      <c r="O271" s="221">
        <f t="shared" si="119"/>
        <v>4.21</v>
      </c>
      <c r="P271" s="222">
        <v>1.06</v>
      </c>
      <c r="Q271" s="222"/>
      <c r="R271" s="222"/>
      <c r="S271" s="222">
        <v>1.65</v>
      </c>
      <c r="T271" s="222">
        <v>1.5</v>
      </c>
      <c r="U271" s="222"/>
      <c r="V271" s="221">
        <f t="shared" si="127"/>
        <v>0</v>
      </c>
      <c r="W271" s="218">
        <f t="shared" si="120"/>
        <v>0</v>
      </c>
      <c r="X271" s="222">
        <v>0</v>
      </c>
      <c r="Y271" s="222"/>
      <c r="Z271" s="222">
        <v>0</v>
      </c>
      <c r="AA271" s="222"/>
      <c r="AB271" s="222">
        <v>0</v>
      </c>
      <c r="AC271" s="221">
        <f t="shared" si="128"/>
        <v>0</v>
      </c>
      <c r="AD271" s="222">
        <v>0</v>
      </c>
      <c r="AE271" s="222"/>
      <c r="AF271" s="222"/>
      <c r="AG271" s="222"/>
      <c r="AH271" s="222"/>
      <c r="AI271" s="222"/>
      <c r="AJ271" s="221">
        <f t="shared" si="129"/>
        <v>11.11056</v>
      </c>
      <c r="AK271" s="221">
        <f t="shared" si="118"/>
        <v>5.5308</v>
      </c>
      <c r="AL271" s="221">
        <f t="shared" si="130"/>
        <v>1.6656</v>
      </c>
      <c r="AM271" s="221">
        <f t="shared" si="131"/>
        <v>1.2492</v>
      </c>
      <c r="AN271" s="221">
        <f t="shared" si="132"/>
        <v>0.04164</v>
      </c>
      <c r="AO271" s="221">
        <f t="shared" si="133"/>
        <v>0.12492</v>
      </c>
      <c r="AP271" s="221">
        <f t="shared" si="134"/>
        <v>2.4984</v>
      </c>
      <c r="AQ271" s="222"/>
      <c r="AR271" s="220"/>
    </row>
    <row r="272" ht="25" customHeight="1" spans="1:44">
      <c r="A272" s="215">
        <v>264</v>
      </c>
      <c r="B272" s="216" t="s">
        <v>514</v>
      </c>
      <c r="C272" s="217" t="s">
        <v>207</v>
      </c>
      <c r="D272" s="217">
        <v>361002</v>
      </c>
      <c r="E272" s="216" t="s">
        <v>551</v>
      </c>
      <c r="F272" s="216" t="s">
        <v>552</v>
      </c>
      <c r="G272" s="218">
        <f t="shared" si="124"/>
        <v>101.989942857143</v>
      </c>
      <c r="H272" s="221">
        <f t="shared" si="125"/>
        <v>0</v>
      </c>
      <c r="I272" s="221">
        <f t="shared" si="126"/>
        <v>0</v>
      </c>
      <c r="J272" s="222"/>
      <c r="K272" s="222"/>
      <c r="L272" s="222"/>
      <c r="M272" s="222"/>
      <c r="N272" s="222"/>
      <c r="O272" s="221">
        <f t="shared" si="119"/>
        <v>0</v>
      </c>
      <c r="P272" s="222"/>
      <c r="Q272" s="222"/>
      <c r="R272" s="222"/>
      <c r="S272" s="222"/>
      <c r="T272" s="222"/>
      <c r="U272" s="222"/>
      <c r="V272" s="221">
        <f t="shared" si="127"/>
        <v>72.37</v>
      </c>
      <c r="W272" s="218">
        <f t="shared" si="120"/>
        <v>48.62</v>
      </c>
      <c r="X272" s="222">
        <v>36.16</v>
      </c>
      <c r="Y272" s="222"/>
      <c r="Z272" s="222">
        <v>12.46</v>
      </c>
      <c r="AA272" s="222"/>
      <c r="AB272" s="222"/>
      <c r="AC272" s="221">
        <f t="shared" si="128"/>
        <v>23.75</v>
      </c>
      <c r="AD272" s="222">
        <v>7.48</v>
      </c>
      <c r="AE272" s="222"/>
      <c r="AF272" s="222"/>
      <c r="AG272" s="222">
        <v>12.27</v>
      </c>
      <c r="AH272" s="222">
        <v>4</v>
      </c>
      <c r="AI272" s="222"/>
      <c r="AJ272" s="221">
        <f t="shared" si="129"/>
        <v>29.6199428571429</v>
      </c>
      <c r="AK272" s="221">
        <f t="shared" si="118"/>
        <v>14.5851428571429</v>
      </c>
      <c r="AL272" s="221">
        <f t="shared" si="130"/>
        <v>4.488</v>
      </c>
      <c r="AM272" s="221">
        <f t="shared" si="131"/>
        <v>3.366</v>
      </c>
      <c r="AN272" s="221">
        <f t="shared" si="132"/>
        <v>0.1122</v>
      </c>
      <c r="AO272" s="221">
        <f t="shared" si="133"/>
        <v>0.3366</v>
      </c>
      <c r="AP272" s="221">
        <f t="shared" si="134"/>
        <v>6.732</v>
      </c>
      <c r="AQ272" s="222"/>
      <c r="AR272" s="220"/>
    </row>
    <row r="273" ht="25" customHeight="1" spans="1:44">
      <c r="A273" s="215">
        <v>265</v>
      </c>
      <c r="B273" s="216" t="s">
        <v>514</v>
      </c>
      <c r="C273" s="217" t="s">
        <v>207</v>
      </c>
      <c r="D273" s="217">
        <v>361005</v>
      </c>
      <c r="E273" s="216" t="s">
        <v>553</v>
      </c>
      <c r="F273" s="216" t="s">
        <v>552</v>
      </c>
      <c r="G273" s="218">
        <f t="shared" si="124"/>
        <v>94.3117657142857</v>
      </c>
      <c r="H273" s="221">
        <f t="shared" si="125"/>
        <v>0</v>
      </c>
      <c r="I273" s="221">
        <f t="shared" si="126"/>
        <v>0</v>
      </c>
      <c r="J273" s="222"/>
      <c r="K273" s="222"/>
      <c r="L273" s="222"/>
      <c r="M273" s="222"/>
      <c r="N273" s="222"/>
      <c r="O273" s="221">
        <f t="shared" si="119"/>
        <v>0</v>
      </c>
      <c r="P273" s="222"/>
      <c r="Q273" s="222"/>
      <c r="R273" s="222"/>
      <c r="S273" s="222"/>
      <c r="T273" s="222"/>
      <c r="U273" s="222"/>
      <c r="V273" s="221">
        <f t="shared" si="127"/>
        <v>66.87</v>
      </c>
      <c r="W273" s="218">
        <f t="shared" si="120"/>
        <v>45.68</v>
      </c>
      <c r="X273" s="222">
        <v>34.46</v>
      </c>
      <c r="Y273" s="222"/>
      <c r="Z273" s="222">
        <v>11.22</v>
      </c>
      <c r="AA273" s="222"/>
      <c r="AB273" s="222"/>
      <c r="AC273" s="221">
        <f t="shared" si="128"/>
        <v>21.19</v>
      </c>
      <c r="AD273" s="222">
        <v>6.73</v>
      </c>
      <c r="AE273" s="222"/>
      <c r="AF273" s="222"/>
      <c r="AG273" s="222">
        <v>10.96</v>
      </c>
      <c r="AH273" s="222">
        <v>3.5</v>
      </c>
      <c r="AI273" s="222"/>
      <c r="AJ273" s="221">
        <f t="shared" si="129"/>
        <v>27.4417657142857</v>
      </c>
      <c r="AK273" s="221">
        <f t="shared" si="118"/>
        <v>13.3958857142857</v>
      </c>
      <c r="AL273" s="221">
        <f t="shared" si="130"/>
        <v>4.1928</v>
      </c>
      <c r="AM273" s="221">
        <f t="shared" si="131"/>
        <v>3.1446</v>
      </c>
      <c r="AN273" s="221">
        <f t="shared" si="132"/>
        <v>0.10482</v>
      </c>
      <c r="AO273" s="221">
        <f t="shared" si="133"/>
        <v>0.31446</v>
      </c>
      <c r="AP273" s="221">
        <f t="shared" si="134"/>
        <v>6.2892</v>
      </c>
      <c r="AQ273" s="222"/>
      <c r="AR273" s="220"/>
    </row>
    <row r="274" ht="25" customHeight="1" spans="1:44">
      <c r="A274" s="215">
        <v>266</v>
      </c>
      <c r="B274" s="216" t="s">
        <v>514</v>
      </c>
      <c r="C274" s="217" t="s">
        <v>207</v>
      </c>
      <c r="D274" s="217">
        <v>361006</v>
      </c>
      <c r="E274" s="216" t="s">
        <v>554</v>
      </c>
      <c r="F274" s="216" t="s">
        <v>552</v>
      </c>
      <c r="G274" s="218">
        <f t="shared" si="124"/>
        <v>72.8152114285714</v>
      </c>
      <c r="H274" s="221">
        <f t="shared" si="125"/>
        <v>0</v>
      </c>
      <c r="I274" s="221">
        <f t="shared" si="126"/>
        <v>0</v>
      </c>
      <c r="J274" s="222"/>
      <c r="K274" s="222"/>
      <c r="L274" s="222"/>
      <c r="M274" s="222"/>
      <c r="N274" s="222"/>
      <c r="O274" s="221">
        <f t="shared" si="119"/>
        <v>0</v>
      </c>
      <c r="P274" s="222"/>
      <c r="Q274" s="222"/>
      <c r="R274" s="222"/>
      <c r="S274" s="222"/>
      <c r="T274" s="222"/>
      <c r="U274" s="222"/>
      <c r="V274" s="221">
        <f t="shared" si="127"/>
        <v>51.71</v>
      </c>
      <c r="W274" s="218">
        <f t="shared" si="120"/>
        <v>34.47</v>
      </c>
      <c r="X274" s="222">
        <v>25.46</v>
      </c>
      <c r="Y274" s="222"/>
      <c r="Z274" s="222">
        <v>9.01</v>
      </c>
      <c r="AA274" s="222"/>
      <c r="AB274" s="222"/>
      <c r="AC274" s="221">
        <f t="shared" si="128"/>
        <v>17.24</v>
      </c>
      <c r="AD274" s="222">
        <v>5.41</v>
      </c>
      <c r="AE274" s="222"/>
      <c r="AF274" s="222"/>
      <c r="AG274" s="222">
        <v>8.83</v>
      </c>
      <c r="AH274" s="222">
        <v>3</v>
      </c>
      <c r="AI274" s="222"/>
      <c r="AJ274" s="221">
        <f t="shared" si="129"/>
        <v>21.1052114285714</v>
      </c>
      <c r="AK274" s="221">
        <f t="shared" si="118"/>
        <v>10.4173714285714</v>
      </c>
      <c r="AL274" s="221">
        <f t="shared" si="130"/>
        <v>3.1904</v>
      </c>
      <c r="AM274" s="221">
        <f t="shared" si="131"/>
        <v>2.3928</v>
      </c>
      <c r="AN274" s="221">
        <f t="shared" si="132"/>
        <v>0.07976</v>
      </c>
      <c r="AO274" s="221">
        <f t="shared" si="133"/>
        <v>0.23928</v>
      </c>
      <c r="AP274" s="221">
        <f t="shared" si="134"/>
        <v>4.7856</v>
      </c>
      <c r="AQ274" s="222"/>
      <c r="AR274" s="220"/>
    </row>
    <row r="275" ht="25" customHeight="1" spans="1:44">
      <c r="A275" s="215">
        <v>267</v>
      </c>
      <c r="B275" s="216" t="s">
        <v>514</v>
      </c>
      <c r="C275" s="217" t="s">
        <v>207</v>
      </c>
      <c r="D275" s="217">
        <v>361025</v>
      </c>
      <c r="E275" s="216" t="s">
        <v>555</v>
      </c>
      <c r="F275" s="216" t="s">
        <v>552</v>
      </c>
      <c r="G275" s="218">
        <f t="shared" si="124"/>
        <v>75.4742057142857</v>
      </c>
      <c r="H275" s="221">
        <f t="shared" si="125"/>
        <v>0</v>
      </c>
      <c r="I275" s="221">
        <f t="shared" si="126"/>
        <v>0</v>
      </c>
      <c r="J275" s="222"/>
      <c r="K275" s="222"/>
      <c r="L275" s="222"/>
      <c r="M275" s="222"/>
      <c r="N275" s="222"/>
      <c r="O275" s="221">
        <f t="shared" si="119"/>
        <v>0</v>
      </c>
      <c r="P275" s="222"/>
      <c r="Q275" s="222"/>
      <c r="R275" s="222"/>
      <c r="S275" s="222"/>
      <c r="T275" s="222"/>
      <c r="U275" s="222"/>
      <c r="V275" s="221">
        <f t="shared" si="127"/>
        <v>53.57</v>
      </c>
      <c r="W275" s="218">
        <f t="shared" si="120"/>
        <v>36.08</v>
      </c>
      <c r="X275" s="222">
        <v>26.81</v>
      </c>
      <c r="Y275" s="222"/>
      <c r="Z275" s="222">
        <v>9.27</v>
      </c>
      <c r="AA275" s="222"/>
      <c r="AB275" s="222"/>
      <c r="AC275" s="221">
        <f t="shared" si="128"/>
        <v>17.49</v>
      </c>
      <c r="AD275" s="222">
        <v>5.56</v>
      </c>
      <c r="AE275" s="222">
        <v>0</v>
      </c>
      <c r="AF275" s="222"/>
      <c r="AG275" s="222">
        <v>8.93</v>
      </c>
      <c r="AH275" s="222">
        <v>3</v>
      </c>
      <c r="AI275" s="222"/>
      <c r="AJ275" s="221">
        <f t="shared" si="129"/>
        <v>21.9042057142857</v>
      </c>
      <c r="AK275" s="221">
        <f t="shared" si="118"/>
        <v>10.7446857142857</v>
      </c>
      <c r="AL275" s="221">
        <f t="shared" si="130"/>
        <v>3.3312</v>
      </c>
      <c r="AM275" s="221">
        <f t="shared" si="131"/>
        <v>2.4984</v>
      </c>
      <c r="AN275" s="221">
        <f t="shared" si="132"/>
        <v>0.08328</v>
      </c>
      <c r="AO275" s="221">
        <f t="shared" si="133"/>
        <v>0.24984</v>
      </c>
      <c r="AP275" s="221">
        <f t="shared" si="134"/>
        <v>4.9968</v>
      </c>
      <c r="AQ275" s="222"/>
      <c r="AR275" s="220"/>
    </row>
    <row r="276" ht="25" customHeight="1" spans="1:44">
      <c r="A276" s="215">
        <v>268</v>
      </c>
      <c r="B276" s="216" t="s">
        <v>514</v>
      </c>
      <c r="C276" s="217" t="s">
        <v>489</v>
      </c>
      <c r="D276" s="217">
        <v>362002</v>
      </c>
      <c r="E276" s="216" t="s">
        <v>556</v>
      </c>
      <c r="F276" s="216" t="s">
        <v>557</v>
      </c>
      <c r="G276" s="218">
        <f t="shared" si="124"/>
        <v>1300</v>
      </c>
      <c r="H276" s="221">
        <f t="shared" si="125"/>
        <v>0</v>
      </c>
      <c r="I276" s="221">
        <f t="shared" si="126"/>
        <v>0</v>
      </c>
      <c r="J276" s="222"/>
      <c r="K276" s="222"/>
      <c r="L276" s="222"/>
      <c r="M276" s="222"/>
      <c r="N276" s="222"/>
      <c r="O276" s="221">
        <f t="shared" si="119"/>
        <v>0</v>
      </c>
      <c r="P276" s="222"/>
      <c r="Q276" s="222"/>
      <c r="R276" s="222"/>
      <c r="S276" s="222"/>
      <c r="T276" s="222"/>
      <c r="U276" s="222"/>
      <c r="V276" s="221">
        <f t="shared" si="127"/>
        <v>1300</v>
      </c>
      <c r="W276" s="218">
        <f t="shared" si="120"/>
        <v>0</v>
      </c>
      <c r="X276" s="222"/>
      <c r="Y276" s="222"/>
      <c r="Z276" s="222"/>
      <c r="AA276" s="222"/>
      <c r="AB276" s="222"/>
      <c r="AC276" s="221">
        <f t="shared" si="128"/>
        <v>1300</v>
      </c>
      <c r="AD276" s="222"/>
      <c r="AE276" s="222"/>
      <c r="AF276" s="222"/>
      <c r="AG276" s="222"/>
      <c r="AH276" s="222"/>
      <c r="AI276" s="219">
        <v>1300</v>
      </c>
      <c r="AJ276" s="221">
        <f t="shared" si="129"/>
        <v>0</v>
      </c>
      <c r="AK276" s="221">
        <f t="shared" si="118"/>
        <v>0</v>
      </c>
      <c r="AL276" s="221">
        <f t="shared" si="130"/>
        <v>0</v>
      </c>
      <c r="AM276" s="221">
        <f t="shared" si="131"/>
        <v>0</v>
      </c>
      <c r="AN276" s="221">
        <f t="shared" si="132"/>
        <v>0</v>
      </c>
      <c r="AO276" s="221">
        <f t="shared" si="133"/>
        <v>0</v>
      </c>
      <c r="AP276" s="221">
        <f t="shared" si="134"/>
        <v>0</v>
      </c>
      <c r="AQ276" s="222"/>
      <c r="AR276" s="220" t="s">
        <v>558</v>
      </c>
    </row>
    <row r="277" ht="25" customHeight="1" spans="1:44">
      <c r="A277" s="215">
        <v>269</v>
      </c>
      <c r="B277" s="216" t="s">
        <v>514</v>
      </c>
      <c r="C277" s="217" t="s">
        <v>204</v>
      </c>
      <c r="D277" s="217">
        <v>362020</v>
      </c>
      <c r="E277" s="216" t="s">
        <v>559</v>
      </c>
      <c r="F277" s="216" t="s">
        <v>560</v>
      </c>
      <c r="G277" s="218">
        <f t="shared" si="124"/>
        <v>862.961302857143</v>
      </c>
      <c r="H277" s="221">
        <f t="shared" si="125"/>
        <v>0</v>
      </c>
      <c r="I277" s="221">
        <f t="shared" si="126"/>
        <v>0</v>
      </c>
      <c r="J277" s="222"/>
      <c r="K277" s="222"/>
      <c r="L277" s="222"/>
      <c r="M277" s="222"/>
      <c r="N277" s="222"/>
      <c r="O277" s="221">
        <f t="shared" si="119"/>
        <v>0</v>
      </c>
      <c r="P277" s="222"/>
      <c r="Q277" s="222"/>
      <c r="R277" s="222"/>
      <c r="S277" s="222"/>
      <c r="T277" s="222"/>
      <c r="U277" s="222"/>
      <c r="V277" s="221">
        <f t="shared" si="127"/>
        <v>612.75</v>
      </c>
      <c r="W277" s="218">
        <f t="shared" si="120"/>
        <v>403.51</v>
      </c>
      <c r="X277" s="222">
        <v>293.87</v>
      </c>
      <c r="Y277" s="222">
        <v>0.12</v>
      </c>
      <c r="Z277" s="222">
        <v>109.52</v>
      </c>
      <c r="AA277" s="222"/>
      <c r="AB277" s="222"/>
      <c r="AC277" s="221">
        <f t="shared" si="128"/>
        <v>209.24</v>
      </c>
      <c r="AD277" s="222">
        <v>65.71</v>
      </c>
      <c r="AE277" s="222"/>
      <c r="AF277" s="222"/>
      <c r="AG277" s="222">
        <v>108.03</v>
      </c>
      <c r="AH277" s="222">
        <v>35.5</v>
      </c>
      <c r="AI277" s="222"/>
      <c r="AJ277" s="221">
        <f t="shared" si="129"/>
        <v>250.211302857143</v>
      </c>
      <c r="AK277" s="221">
        <f t="shared" si="118"/>
        <v>124.460342857143</v>
      </c>
      <c r="AL277" s="221">
        <f t="shared" si="130"/>
        <v>37.5376</v>
      </c>
      <c r="AM277" s="221">
        <f t="shared" si="131"/>
        <v>28.1532</v>
      </c>
      <c r="AN277" s="221">
        <f t="shared" si="132"/>
        <v>0.93844</v>
      </c>
      <c r="AO277" s="221">
        <f t="shared" si="133"/>
        <v>2.81532</v>
      </c>
      <c r="AP277" s="221">
        <f t="shared" si="134"/>
        <v>56.3064</v>
      </c>
      <c r="AQ277" s="222"/>
      <c r="AR277" s="220"/>
    </row>
    <row r="278" ht="25" customHeight="1" spans="1:44">
      <c r="A278" s="215">
        <v>270</v>
      </c>
      <c r="B278" s="216" t="s">
        <v>514</v>
      </c>
      <c r="C278" s="217" t="s">
        <v>489</v>
      </c>
      <c r="D278" s="217">
        <v>362001</v>
      </c>
      <c r="E278" s="216" t="s">
        <v>561</v>
      </c>
      <c r="F278" s="216" t="s">
        <v>562</v>
      </c>
      <c r="G278" s="218">
        <f t="shared" si="124"/>
        <v>80</v>
      </c>
      <c r="H278" s="221">
        <f t="shared" si="125"/>
        <v>0</v>
      </c>
      <c r="I278" s="221">
        <f t="shared" si="126"/>
        <v>0</v>
      </c>
      <c r="J278" s="222"/>
      <c r="K278" s="222"/>
      <c r="L278" s="222"/>
      <c r="M278" s="222"/>
      <c r="N278" s="222"/>
      <c r="O278" s="221">
        <f t="shared" si="119"/>
        <v>0</v>
      </c>
      <c r="P278" s="222"/>
      <c r="Q278" s="222"/>
      <c r="R278" s="222"/>
      <c r="S278" s="222"/>
      <c r="T278" s="222"/>
      <c r="U278" s="222"/>
      <c r="V278" s="221">
        <f t="shared" si="127"/>
        <v>80</v>
      </c>
      <c r="W278" s="218">
        <f t="shared" si="120"/>
        <v>0</v>
      </c>
      <c r="X278" s="222"/>
      <c r="Y278" s="222"/>
      <c r="Z278" s="222"/>
      <c r="AA278" s="222"/>
      <c r="AB278" s="222"/>
      <c r="AC278" s="221">
        <f t="shared" si="128"/>
        <v>80</v>
      </c>
      <c r="AD278" s="222"/>
      <c r="AE278" s="222"/>
      <c r="AF278" s="222"/>
      <c r="AG278" s="222"/>
      <c r="AH278" s="222"/>
      <c r="AI278" s="219">
        <v>80</v>
      </c>
      <c r="AJ278" s="221">
        <f t="shared" si="129"/>
        <v>0</v>
      </c>
      <c r="AK278" s="221">
        <f t="shared" si="118"/>
        <v>0</v>
      </c>
      <c r="AL278" s="221">
        <f t="shared" si="130"/>
        <v>0</v>
      </c>
      <c r="AM278" s="221">
        <f t="shared" si="131"/>
        <v>0</v>
      </c>
      <c r="AN278" s="221">
        <f t="shared" si="132"/>
        <v>0</v>
      </c>
      <c r="AO278" s="221">
        <f t="shared" si="133"/>
        <v>0</v>
      </c>
      <c r="AP278" s="221">
        <f t="shared" si="134"/>
        <v>0</v>
      </c>
      <c r="AQ278" s="222"/>
      <c r="AR278" s="220" t="s">
        <v>563</v>
      </c>
    </row>
    <row r="279" ht="25" customHeight="1" spans="1:44">
      <c r="A279" s="215">
        <v>271</v>
      </c>
      <c r="B279" s="216" t="s">
        <v>514</v>
      </c>
      <c r="C279" s="217" t="s">
        <v>207</v>
      </c>
      <c r="D279" s="217">
        <v>362009</v>
      </c>
      <c r="E279" s="216" t="s">
        <v>564</v>
      </c>
      <c r="F279" s="216" t="s">
        <v>565</v>
      </c>
      <c r="G279" s="218">
        <f t="shared" si="124"/>
        <v>558.42904</v>
      </c>
      <c r="H279" s="221">
        <f t="shared" si="125"/>
        <v>0</v>
      </c>
      <c r="I279" s="221">
        <f t="shared" si="126"/>
        <v>0</v>
      </c>
      <c r="J279" s="222"/>
      <c r="K279" s="222"/>
      <c r="L279" s="222"/>
      <c r="M279" s="222"/>
      <c r="N279" s="222"/>
      <c r="O279" s="221">
        <f t="shared" si="119"/>
        <v>0</v>
      </c>
      <c r="P279" s="222"/>
      <c r="Q279" s="222"/>
      <c r="R279" s="222"/>
      <c r="S279" s="222"/>
      <c r="T279" s="222"/>
      <c r="U279" s="222"/>
      <c r="V279" s="221">
        <f t="shared" si="127"/>
        <v>399.52</v>
      </c>
      <c r="W279" s="218">
        <f t="shared" si="120"/>
        <v>268.9</v>
      </c>
      <c r="X279" s="219">
        <v>192.28</v>
      </c>
      <c r="Y279" s="219">
        <v>0.16</v>
      </c>
      <c r="Z279" s="219">
        <v>67.34</v>
      </c>
      <c r="AA279" s="219">
        <v>9.12</v>
      </c>
      <c r="AB279" s="219"/>
      <c r="AC279" s="221">
        <f t="shared" si="128"/>
        <v>130.62</v>
      </c>
      <c r="AD279" s="219">
        <v>40.4</v>
      </c>
      <c r="AE279" s="222"/>
      <c r="AF279" s="222"/>
      <c r="AG279" s="222">
        <v>66.57</v>
      </c>
      <c r="AH279" s="222">
        <v>23.65</v>
      </c>
      <c r="AI279" s="222"/>
      <c r="AJ279" s="221">
        <f t="shared" si="129"/>
        <v>158.90904</v>
      </c>
      <c r="AK279" s="221">
        <f t="shared" si="118"/>
        <v>78.4608</v>
      </c>
      <c r="AL279" s="221">
        <f t="shared" si="130"/>
        <v>24.0144</v>
      </c>
      <c r="AM279" s="221">
        <f t="shared" si="131"/>
        <v>18.0108</v>
      </c>
      <c r="AN279" s="221">
        <f t="shared" si="132"/>
        <v>0.60036</v>
      </c>
      <c r="AO279" s="221">
        <f t="shared" si="133"/>
        <v>1.80108</v>
      </c>
      <c r="AP279" s="221">
        <f t="shared" si="134"/>
        <v>36.0216</v>
      </c>
      <c r="AQ279" s="222"/>
      <c r="AR279" s="220"/>
    </row>
    <row r="280" ht="25" customHeight="1" spans="1:44">
      <c r="A280" s="215">
        <v>272</v>
      </c>
      <c r="B280" s="216" t="s">
        <v>514</v>
      </c>
      <c r="C280" s="217" t="s">
        <v>207</v>
      </c>
      <c r="D280" s="217">
        <v>362004</v>
      </c>
      <c r="E280" s="216" t="s">
        <v>566</v>
      </c>
      <c r="F280" s="216" t="s">
        <v>567</v>
      </c>
      <c r="G280" s="218">
        <f t="shared" si="124"/>
        <v>266.200468571429</v>
      </c>
      <c r="H280" s="221">
        <f t="shared" si="125"/>
        <v>0</v>
      </c>
      <c r="I280" s="221">
        <f t="shared" si="126"/>
        <v>0</v>
      </c>
      <c r="J280" s="222"/>
      <c r="K280" s="222"/>
      <c r="L280" s="222"/>
      <c r="M280" s="222"/>
      <c r="N280" s="222"/>
      <c r="O280" s="221">
        <f t="shared" si="119"/>
        <v>0</v>
      </c>
      <c r="P280" s="222"/>
      <c r="Q280" s="222"/>
      <c r="R280" s="222"/>
      <c r="S280" s="222"/>
      <c r="T280" s="222"/>
      <c r="U280" s="222"/>
      <c r="V280" s="221">
        <f t="shared" si="127"/>
        <v>192.7</v>
      </c>
      <c r="W280" s="218">
        <f t="shared" si="120"/>
        <v>124.29</v>
      </c>
      <c r="X280" s="219">
        <v>82.14</v>
      </c>
      <c r="Y280" s="219"/>
      <c r="Z280" s="219">
        <v>33.15</v>
      </c>
      <c r="AA280" s="219">
        <v>9</v>
      </c>
      <c r="AB280" s="219"/>
      <c r="AC280" s="221">
        <f t="shared" si="128"/>
        <v>68.41</v>
      </c>
      <c r="AD280" s="219">
        <v>19.89</v>
      </c>
      <c r="AE280" s="222"/>
      <c r="AF280" s="222"/>
      <c r="AG280" s="222">
        <v>34.22</v>
      </c>
      <c r="AH280" s="222">
        <v>14.3</v>
      </c>
      <c r="AI280" s="222"/>
      <c r="AJ280" s="221">
        <f t="shared" si="129"/>
        <v>73.5004685714286</v>
      </c>
      <c r="AK280" s="221">
        <f t="shared" si="118"/>
        <v>37.2722285714286</v>
      </c>
      <c r="AL280" s="221">
        <f t="shared" si="130"/>
        <v>10.8144</v>
      </c>
      <c r="AM280" s="221">
        <f t="shared" si="131"/>
        <v>8.1108</v>
      </c>
      <c r="AN280" s="221">
        <f t="shared" si="132"/>
        <v>0.27036</v>
      </c>
      <c r="AO280" s="221">
        <f t="shared" si="133"/>
        <v>0.81108</v>
      </c>
      <c r="AP280" s="221">
        <f t="shared" si="134"/>
        <v>16.2216</v>
      </c>
      <c r="AQ280" s="222"/>
      <c r="AR280" s="220"/>
    </row>
    <row r="281" ht="25" customHeight="1" spans="1:44">
      <c r="A281" s="215">
        <v>273</v>
      </c>
      <c r="B281" s="216" t="s">
        <v>514</v>
      </c>
      <c r="C281" s="217" t="s">
        <v>207</v>
      </c>
      <c r="D281" s="217">
        <v>362005</v>
      </c>
      <c r="E281" s="216" t="s">
        <v>568</v>
      </c>
      <c r="F281" s="216" t="s">
        <v>567</v>
      </c>
      <c r="G281" s="218">
        <f t="shared" si="124"/>
        <v>243.57052</v>
      </c>
      <c r="H281" s="221">
        <f t="shared" si="125"/>
        <v>0</v>
      </c>
      <c r="I281" s="221">
        <f t="shared" si="126"/>
        <v>0</v>
      </c>
      <c r="J281" s="222"/>
      <c r="K281" s="222"/>
      <c r="L281" s="222"/>
      <c r="M281" s="222"/>
      <c r="N281" s="222"/>
      <c r="O281" s="221">
        <f t="shared" si="119"/>
        <v>0</v>
      </c>
      <c r="P281" s="222"/>
      <c r="Q281" s="222"/>
      <c r="R281" s="222"/>
      <c r="S281" s="222"/>
      <c r="T281" s="222"/>
      <c r="U281" s="222"/>
      <c r="V281" s="221">
        <f t="shared" si="127"/>
        <v>175.62</v>
      </c>
      <c r="W281" s="218">
        <f t="shared" si="120"/>
        <v>114.58</v>
      </c>
      <c r="X281" s="219">
        <v>77.13</v>
      </c>
      <c r="Y281" s="219">
        <v>0.03</v>
      </c>
      <c r="Z281" s="219">
        <v>30.58</v>
      </c>
      <c r="AA281" s="219">
        <v>6.84</v>
      </c>
      <c r="AB281" s="219"/>
      <c r="AC281" s="221">
        <f t="shared" si="128"/>
        <v>61.04</v>
      </c>
      <c r="AD281" s="219">
        <v>18.35</v>
      </c>
      <c r="AE281" s="222"/>
      <c r="AF281" s="222"/>
      <c r="AG281" s="222">
        <v>30.59</v>
      </c>
      <c r="AH281" s="222">
        <v>12.1</v>
      </c>
      <c r="AI281" s="222"/>
      <c r="AJ281" s="221">
        <f t="shared" si="129"/>
        <v>67.95052</v>
      </c>
      <c r="AK281" s="221">
        <f t="shared" si="118"/>
        <v>34.1584</v>
      </c>
      <c r="AL281" s="221">
        <f t="shared" si="130"/>
        <v>10.0872</v>
      </c>
      <c r="AM281" s="221">
        <f t="shared" si="131"/>
        <v>7.5654</v>
      </c>
      <c r="AN281" s="221">
        <f t="shared" si="132"/>
        <v>0.25218</v>
      </c>
      <c r="AO281" s="221">
        <f t="shared" si="133"/>
        <v>0.75654</v>
      </c>
      <c r="AP281" s="221">
        <f t="shared" si="134"/>
        <v>15.1308</v>
      </c>
      <c r="AQ281" s="222"/>
      <c r="AR281" s="220"/>
    </row>
    <row r="282" ht="25" customHeight="1" spans="1:44">
      <c r="A282" s="215">
        <v>274</v>
      </c>
      <c r="B282" s="216" t="s">
        <v>514</v>
      </c>
      <c r="C282" s="217" t="s">
        <v>207</v>
      </c>
      <c r="D282" s="217">
        <v>362006</v>
      </c>
      <c r="E282" s="216" t="s">
        <v>569</v>
      </c>
      <c r="F282" s="216" t="s">
        <v>567</v>
      </c>
      <c r="G282" s="218">
        <f t="shared" si="124"/>
        <v>173.651805714286</v>
      </c>
      <c r="H282" s="221">
        <f t="shared" si="125"/>
        <v>0</v>
      </c>
      <c r="I282" s="221">
        <f t="shared" si="126"/>
        <v>0</v>
      </c>
      <c r="J282" s="222"/>
      <c r="K282" s="222"/>
      <c r="L282" s="222"/>
      <c r="M282" s="222"/>
      <c r="N282" s="222"/>
      <c r="O282" s="221">
        <f t="shared" si="119"/>
        <v>0</v>
      </c>
      <c r="P282" s="222"/>
      <c r="Q282" s="222"/>
      <c r="R282" s="222"/>
      <c r="S282" s="222"/>
      <c r="T282" s="222"/>
      <c r="U282" s="222"/>
      <c r="V282" s="221">
        <f t="shared" si="127"/>
        <v>125.67</v>
      </c>
      <c r="W282" s="218">
        <f t="shared" si="120"/>
        <v>80.32</v>
      </c>
      <c r="X282" s="219">
        <v>52.39</v>
      </c>
      <c r="Y282" s="219">
        <v>0.04</v>
      </c>
      <c r="Z282" s="219">
        <v>22.13</v>
      </c>
      <c r="AA282" s="219">
        <v>5.76</v>
      </c>
      <c r="AB282" s="219"/>
      <c r="AC282" s="221">
        <f t="shared" si="128"/>
        <v>45.35</v>
      </c>
      <c r="AD282" s="219">
        <v>13.28</v>
      </c>
      <c r="AE282" s="222"/>
      <c r="AF282" s="222"/>
      <c r="AG282" s="222">
        <v>22.72</v>
      </c>
      <c r="AH282" s="222">
        <v>9.35</v>
      </c>
      <c r="AI282" s="222"/>
      <c r="AJ282" s="221">
        <f t="shared" si="129"/>
        <v>47.9818057142857</v>
      </c>
      <c r="AK282" s="221">
        <f t="shared" ref="AK282:AK313" si="135">SUM(J282,K282,P282,N282/0.8,X282,Y282,Z282,AG282/0.35,AD282)*0.16</f>
        <v>24.4406857142857</v>
      </c>
      <c r="AL282" s="221">
        <f t="shared" si="130"/>
        <v>7.0272</v>
      </c>
      <c r="AM282" s="221">
        <f t="shared" si="131"/>
        <v>5.2704</v>
      </c>
      <c r="AN282" s="221">
        <f t="shared" si="132"/>
        <v>0.17568</v>
      </c>
      <c r="AO282" s="221">
        <f t="shared" si="133"/>
        <v>0.52704</v>
      </c>
      <c r="AP282" s="221">
        <f t="shared" si="134"/>
        <v>10.5408</v>
      </c>
      <c r="AQ282" s="222"/>
      <c r="AR282" s="220"/>
    </row>
    <row r="283" ht="25" customHeight="1" spans="1:44">
      <c r="A283" s="215">
        <v>275</v>
      </c>
      <c r="B283" s="216" t="s">
        <v>514</v>
      </c>
      <c r="C283" s="217" t="s">
        <v>207</v>
      </c>
      <c r="D283" s="217">
        <v>362007</v>
      </c>
      <c r="E283" s="216" t="s">
        <v>570</v>
      </c>
      <c r="F283" s="216" t="s">
        <v>567</v>
      </c>
      <c r="G283" s="218">
        <f t="shared" si="124"/>
        <v>194.303</v>
      </c>
      <c r="H283" s="221">
        <f t="shared" si="125"/>
        <v>0</v>
      </c>
      <c r="I283" s="221">
        <f t="shared" si="126"/>
        <v>0</v>
      </c>
      <c r="J283" s="222"/>
      <c r="K283" s="222"/>
      <c r="L283" s="222"/>
      <c r="M283" s="222"/>
      <c r="N283" s="222"/>
      <c r="O283" s="221">
        <f t="shared" si="119"/>
        <v>0</v>
      </c>
      <c r="P283" s="222"/>
      <c r="Q283" s="222"/>
      <c r="R283" s="222"/>
      <c r="S283" s="222"/>
      <c r="T283" s="222"/>
      <c r="U283" s="222"/>
      <c r="V283" s="221">
        <f t="shared" si="127"/>
        <v>138.93</v>
      </c>
      <c r="W283" s="218">
        <f t="shared" si="120"/>
        <v>95.64</v>
      </c>
      <c r="X283" s="219">
        <v>69.81</v>
      </c>
      <c r="Y283" s="219">
        <v>0.02</v>
      </c>
      <c r="Z283" s="219">
        <v>22.45</v>
      </c>
      <c r="AA283" s="219">
        <v>3.36</v>
      </c>
      <c r="AB283" s="219"/>
      <c r="AC283" s="221">
        <f t="shared" si="128"/>
        <v>43.29</v>
      </c>
      <c r="AD283" s="219">
        <v>13.47</v>
      </c>
      <c r="AE283" s="222"/>
      <c r="AF283" s="222"/>
      <c r="AG283" s="222">
        <v>22.12</v>
      </c>
      <c r="AH283" s="222">
        <v>7.7</v>
      </c>
      <c r="AI283" s="222"/>
      <c r="AJ283" s="221">
        <f t="shared" si="129"/>
        <v>55.373</v>
      </c>
      <c r="AK283" s="221">
        <f t="shared" si="135"/>
        <v>27.032</v>
      </c>
      <c r="AL283" s="221">
        <f t="shared" si="130"/>
        <v>8.46</v>
      </c>
      <c r="AM283" s="221">
        <f t="shared" si="131"/>
        <v>6.345</v>
      </c>
      <c r="AN283" s="221">
        <f t="shared" si="132"/>
        <v>0.2115</v>
      </c>
      <c r="AO283" s="221">
        <f t="shared" si="133"/>
        <v>0.6345</v>
      </c>
      <c r="AP283" s="221">
        <f t="shared" si="134"/>
        <v>12.69</v>
      </c>
      <c r="AQ283" s="222"/>
      <c r="AR283" s="220"/>
    </row>
    <row r="284" ht="25" customHeight="1" spans="1:44">
      <c r="A284" s="215">
        <v>276</v>
      </c>
      <c r="B284" s="216" t="s">
        <v>514</v>
      </c>
      <c r="C284" s="217" t="s">
        <v>207</v>
      </c>
      <c r="D284" s="217">
        <v>362008</v>
      </c>
      <c r="E284" s="216" t="s">
        <v>571</v>
      </c>
      <c r="F284" s="216" t="s">
        <v>567</v>
      </c>
      <c r="G284" s="218">
        <f t="shared" si="124"/>
        <v>135.404714285714</v>
      </c>
      <c r="H284" s="221">
        <f t="shared" si="125"/>
        <v>0</v>
      </c>
      <c r="I284" s="221">
        <f t="shared" si="126"/>
        <v>0</v>
      </c>
      <c r="J284" s="222"/>
      <c r="K284" s="222"/>
      <c r="L284" s="222"/>
      <c r="M284" s="222"/>
      <c r="N284" s="222"/>
      <c r="O284" s="221">
        <f t="shared" si="119"/>
        <v>0</v>
      </c>
      <c r="P284" s="222"/>
      <c r="Q284" s="222"/>
      <c r="R284" s="222"/>
      <c r="S284" s="222"/>
      <c r="T284" s="222"/>
      <c r="U284" s="222"/>
      <c r="V284" s="221">
        <f t="shared" si="127"/>
        <v>98.33</v>
      </c>
      <c r="W284" s="218">
        <f t="shared" si="120"/>
        <v>63.01</v>
      </c>
      <c r="X284" s="219">
        <v>39.75</v>
      </c>
      <c r="Y284" s="219"/>
      <c r="Z284" s="219">
        <v>17.5</v>
      </c>
      <c r="AA284" s="219">
        <v>5.76</v>
      </c>
      <c r="AB284" s="219"/>
      <c r="AC284" s="221">
        <f t="shared" si="128"/>
        <v>35.32</v>
      </c>
      <c r="AD284" s="219">
        <v>10.5</v>
      </c>
      <c r="AE284" s="222"/>
      <c r="AF284" s="222"/>
      <c r="AG284" s="222">
        <v>17.67</v>
      </c>
      <c r="AH284" s="222">
        <v>7.15</v>
      </c>
      <c r="AI284" s="222"/>
      <c r="AJ284" s="221">
        <f t="shared" si="129"/>
        <v>37.0747142857143</v>
      </c>
      <c r="AK284" s="221">
        <f t="shared" si="135"/>
        <v>18.9177142857143</v>
      </c>
      <c r="AL284" s="221">
        <f t="shared" si="130"/>
        <v>5.42</v>
      </c>
      <c r="AM284" s="221">
        <f t="shared" si="131"/>
        <v>4.065</v>
      </c>
      <c r="AN284" s="221">
        <f t="shared" si="132"/>
        <v>0.1355</v>
      </c>
      <c r="AO284" s="221">
        <f t="shared" si="133"/>
        <v>0.4065</v>
      </c>
      <c r="AP284" s="221">
        <f t="shared" si="134"/>
        <v>8.13</v>
      </c>
      <c r="AQ284" s="222"/>
      <c r="AR284" s="220"/>
    </row>
    <row r="285" ht="25" customHeight="1" spans="1:44">
      <c r="A285" s="215">
        <v>277</v>
      </c>
      <c r="B285" s="216" t="s">
        <v>514</v>
      </c>
      <c r="C285" s="217" t="s">
        <v>207</v>
      </c>
      <c r="D285" s="217">
        <v>362010</v>
      </c>
      <c r="E285" s="216" t="s">
        <v>572</v>
      </c>
      <c r="F285" s="216" t="s">
        <v>567</v>
      </c>
      <c r="G285" s="218">
        <f t="shared" si="124"/>
        <v>133.415988571429</v>
      </c>
      <c r="H285" s="221">
        <f t="shared" si="125"/>
        <v>0</v>
      </c>
      <c r="I285" s="221">
        <f t="shared" si="126"/>
        <v>0</v>
      </c>
      <c r="J285" s="222"/>
      <c r="K285" s="222"/>
      <c r="L285" s="222"/>
      <c r="M285" s="222"/>
      <c r="N285" s="222"/>
      <c r="O285" s="221">
        <f t="shared" si="119"/>
        <v>0</v>
      </c>
      <c r="P285" s="222"/>
      <c r="Q285" s="222"/>
      <c r="R285" s="222"/>
      <c r="S285" s="222"/>
      <c r="T285" s="222"/>
      <c r="U285" s="222"/>
      <c r="V285" s="221">
        <f t="shared" si="127"/>
        <v>96.8</v>
      </c>
      <c r="W285" s="218">
        <f t="shared" si="120"/>
        <v>62.13</v>
      </c>
      <c r="X285" s="219">
        <v>39.89</v>
      </c>
      <c r="Y285" s="219">
        <v>0.01</v>
      </c>
      <c r="Z285" s="219">
        <v>16.95</v>
      </c>
      <c r="AA285" s="219">
        <v>5.28</v>
      </c>
      <c r="AB285" s="219"/>
      <c r="AC285" s="221">
        <f t="shared" si="128"/>
        <v>34.67</v>
      </c>
      <c r="AD285" s="219">
        <v>10.17</v>
      </c>
      <c r="AE285" s="222"/>
      <c r="AF285" s="222"/>
      <c r="AG285" s="222">
        <v>17.35</v>
      </c>
      <c r="AH285" s="222">
        <v>7.15</v>
      </c>
      <c r="AI285" s="222"/>
      <c r="AJ285" s="221">
        <f t="shared" si="129"/>
        <v>36.6159885714286</v>
      </c>
      <c r="AK285" s="221">
        <f t="shared" si="135"/>
        <v>18.6546285714286</v>
      </c>
      <c r="AL285" s="221">
        <f t="shared" si="130"/>
        <v>5.3616</v>
      </c>
      <c r="AM285" s="221">
        <f t="shared" si="131"/>
        <v>4.0212</v>
      </c>
      <c r="AN285" s="221">
        <f t="shared" si="132"/>
        <v>0.13404</v>
      </c>
      <c r="AO285" s="221">
        <f t="shared" si="133"/>
        <v>0.40212</v>
      </c>
      <c r="AP285" s="221">
        <f t="shared" si="134"/>
        <v>8.0424</v>
      </c>
      <c r="AQ285" s="222"/>
      <c r="AR285" s="220"/>
    </row>
    <row r="286" ht="25" customHeight="1" spans="1:44">
      <c r="A286" s="215">
        <v>278</v>
      </c>
      <c r="B286" s="216" t="s">
        <v>514</v>
      </c>
      <c r="C286" s="217" t="s">
        <v>207</v>
      </c>
      <c r="D286" s="217">
        <v>362011</v>
      </c>
      <c r="E286" s="216" t="s">
        <v>573</v>
      </c>
      <c r="F286" s="216" t="s">
        <v>567</v>
      </c>
      <c r="G286" s="218">
        <f t="shared" si="124"/>
        <v>136.643285714286</v>
      </c>
      <c r="H286" s="221">
        <f t="shared" si="125"/>
        <v>0</v>
      </c>
      <c r="I286" s="221">
        <f t="shared" si="126"/>
        <v>0</v>
      </c>
      <c r="J286" s="222"/>
      <c r="K286" s="222"/>
      <c r="L286" s="222"/>
      <c r="M286" s="222"/>
      <c r="N286" s="222"/>
      <c r="O286" s="221">
        <f t="shared" si="119"/>
        <v>0</v>
      </c>
      <c r="P286" s="222"/>
      <c r="Q286" s="222"/>
      <c r="R286" s="222"/>
      <c r="S286" s="222"/>
      <c r="T286" s="222"/>
      <c r="U286" s="222"/>
      <c r="V286" s="221">
        <f t="shared" si="127"/>
        <v>99.2</v>
      </c>
      <c r="W286" s="218">
        <f t="shared" si="120"/>
        <v>64.56</v>
      </c>
      <c r="X286" s="219">
        <v>41.73</v>
      </c>
      <c r="Y286" s="219"/>
      <c r="Z286" s="219">
        <v>17.07</v>
      </c>
      <c r="AA286" s="219">
        <v>5.76</v>
      </c>
      <c r="AB286" s="219"/>
      <c r="AC286" s="221">
        <f t="shared" si="128"/>
        <v>34.64</v>
      </c>
      <c r="AD286" s="219">
        <v>9.95</v>
      </c>
      <c r="AE286" s="222"/>
      <c r="AF286" s="222"/>
      <c r="AG286" s="222">
        <v>17.54</v>
      </c>
      <c r="AH286" s="222">
        <v>7.15</v>
      </c>
      <c r="AI286" s="222"/>
      <c r="AJ286" s="221">
        <f t="shared" si="129"/>
        <v>37.4432857142857</v>
      </c>
      <c r="AK286" s="221">
        <f t="shared" si="135"/>
        <v>19.0182857142857</v>
      </c>
      <c r="AL286" s="221">
        <f t="shared" si="130"/>
        <v>5.5</v>
      </c>
      <c r="AM286" s="221">
        <f t="shared" si="131"/>
        <v>4.125</v>
      </c>
      <c r="AN286" s="221">
        <f t="shared" si="132"/>
        <v>0.1375</v>
      </c>
      <c r="AO286" s="221">
        <f t="shared" si="133"/>
        <v>0.4125</v>
      </c>
      <c r="AP286" s="221">
        <f t="shared" si="134"/>
        <v>8.25</v>
      </c>
      <c r="AQ286" s="222"/>
      <c r="AR286" s="220"/>
    </row>
    <row r="287" ht="25" customHeight="1" spans="1:44">
      <c r="A287" s="215">
        <v>279</v>
      </c>
      <c r="B287" s="216" t="s">
        <v>514</v>
      </c>
      <c r="C287" s="217" t="s">
        <v>207</v>
      </c>
      <c r="D287" s="217">
        <v>362012</v>
      </c>
      <c r="E287" s="216" t="s">
        <v>574</v>
      </c>
      <c r="F287" s="216" t="s">
        <v>567</v>
      </c>
      <c r="G287" s="218">
        <f t="shared" si="124"/>
        <v>336.112754285714</v>
      </c>
      <c r="H287" s="221">
        <f t="shared" si="125"/>
        <v>0</v>
      </c>
      <c r="I287" s="221">
        <f t="shared" si="126"/>
        <v>0</v>
      </c>
      <c r="J287" s="222"/>
      <c r="K287" s="222"/>
      <c r="L287" s="222"/>
      <c r="M287" s="222"/>
      <c r="N287" s="222"/>
      <c r="O287" s="221">
        <f t="shared" si="119"/>
        <v>0</v>
      </c>
      <c r="P287" s="222"/>
      <c r="Q287" s="222"/>
      <c r="R287" s="222"/>
      <c r="S287" s="222"/>
      <c r="T287" s="222"/>
      <c r="U287" s="222"/>
      <c r="V287" s="221">
        <f t="shared" si="127"/>
        <v>240.41</v>
      </c>
      <c r="W287" s="218">
        <f t="shared" si="120"/>
        <v>162.63</v>
      </c>
      <c r="X287" s="222">
        <v>116.31</v>
      </c>
      <c r="Y287" s="222">
        <v>0.05</v>
      </c>
      <c r="Z287" s="222">
        <v>40.51</v>
      </c>
      <c r="AA287" s="222">
        <v>5.76</v>
      </c>
      <c r="AB287" s="222"/>
      <c r="AC287" s="221">
        <f t="shared" si="128"/>
        <v>77.78</v>
      </c>
      <c r="AD287" s="219">
        <v>24.31</v>
      </c>
      <c r="AE287" s="222"/>
      <c r="AF287" s="222"/>
      <c r="AG287" s="222">
        <v>39.72</v>
      </c>
      <c r="AH287" s="222">
        <v>13.75</v>
      </c>
      <c r="AI287" s="222"/>
      <c r="AJ287" s="221">
        <f t="shared" si="129"/>
        <v>95.7027542857143</v>
      </c>
      <c r="AK287" s="221">
        <f t="shared" si="135"/>
        <v>47.1465142857143</v>
      </c>
      <c r="AL287" s="221">
        <f t="shared" si="130"/>
        <v>14.4944</v>
      </c>
      <c r="AM287" s="221">
        <f t="shared" si="131"/>
        <v>10.8708</v>
      </c>
      <c r="AN287" s="221">
        <f t="shared" si="132"/>
        <v>0.36236</v>
      </c>
      <c r="AO287" s="221">
        <f t="shared" si="133"/>
        <v>1.08708</v>
      </c>
      <c r="AP287" s="221">
        <f t="shared" si="134"/>
        <v>21.7416</v>
      </c>
      <c r="AQ287" s="222"/>
      <c r="AR287" s="223"/>
    </row>
    <row r="288" ht="25" customHeight="1" spans="1:44">
      <c r="A288" s="215">
        <v>280</v>
      </c>
      <c r="B288" s="216" t="s">
        <v>514</v>
      </c>
      <c r="C288" s="217" t="s">
        <v>207</v>
      </c>
      <c r="D288" s="217">
        <v>362013</v>
      </c>
      <c r="E288" s="216" t="s">
        <v>575</v>
      </c>
      <c r="F288" s="216" t="s">
        <v>567</v>
      </c>
      <c r="G288" s="218">
        <f t="shared" si="124"/>
        <v>211.602451428571</v>
      </c>
      <c r="H288" s="221">
        <f t="shared" si="125"/>
        <v>0</v>
      </c>
      <c r="I288" s="221">
        <f t="shared" si="126"/>
        <v>0</v>
      </c>
      <c r="J288" s="222"/>
      <c r="K288" s="222"/>
      <c r="L288" s="222"/>
      <c r="M288" s="222"/>
      <c r="N288" s="222"/>
      <c r="O288" s="221">
        <f t="shared" si="119"/>
        <v>0</v>
      </c>
      <c r="P288" s="222"/>
      <c r="Q288" s="222"/>
      <c r="R288" s="222"/>
      <c r="S288" s="222"/>
      <c r="T288" s="222"/>
      <c r="U288" s="222"/>
      <c r="V288" s="221">
        <f t="shared" si="127"/>
        <v>152.59</v>
      </c>
      <c r="W288" s="218">
        <f t="shared" si="120"/>
        <v>99.44</v>
      </c>
      <c r="X288" s="222">
        <v>67.67</v>
      </c>
      <c r="Y288" s="222">
        <v>0.01</v>
      </c>
      <c r="Z288" s="222">
        <v>25.64</v>
      </c>
      <c r="AA288" s="222">
        <v>6.12</v>
      </c>
      <c r="AB288" s="222"/>
      <c r="AC288" s="221">
        <f t="shared" si="128"/>
        <v>53.15</v>
      </c>
      <c r="AD288" s="222">
        <v>15.39</v>
      </c>
      <c r="AE288" s="222"/>
      <c r="AF288" s="222"/>
      <c r="AG288" s="222">
        <v>27.31</v>
      </c>
      <c r="AH288" s="222">
        <v>10.45</v>
      </c>
      <c r="AI288" s="222"/>
      <c r="AJ288" s="221">
        <f t="shared" si="129"/>
        <v>59.0124514285714</v>
      </c>
      <c r="AK288" s="221">
        <f t="shared" si="135"/>
        <v>29.8781714285714</v>
      </c>
      <c r="AL288" s="221">
        <f t="shared" si="130"/>
        <v>8.6968</v>
      </c>
      <c r="AM288" s="221">
        <f t="shared" si="131"/>
        <v>6.5226</v>
      </c>
      <c r="AN288" s="221">
        <f t="shared" si="132"/>
        <v>0.21742</v>
      </c>
      <c r="AO288" s="221">
        <f t="shared" si="133"/>
        <v>0.65226</v>
      </c>
      <c r="AP288" s="221">
        <f t="shared" si="134"/>
        <v>13.0452</v>
      </c>
      <c r="AQ288" s="222"/>
      <c r="AR288" s="220"/>
    </row>
    <row r="289" ht="25" customHeight="1" spans="1:44">
      <c r="A289" s="215">
        <v>281</v>
      </c>
      <c r="B289" s="216" t="s">
        <v>514</v>
      </c>
      <c r="C289" s="217" t="s">
        <v>207</v>
      </c>
      <c r="D289" s="217">
        <v>362014</v>
      </c>
      <c r="E289" s="216" t="s">
        <v>576</v>
      </c>
      <c r="F289" s="216" t="s">
        <v>567</v>
      </c>
      <c r="G289" s="218">
        <f t="shared" si="124"/>
        <v>605.625491428571</v>
      </c>
      <c r="H289" s="221">
        <f t="shared" si="125"/>
        <v>0</v>
      </c>
      <c r="I289" s="221">
        <f t="shared" si="126"/>
        <v>0</v>
      </c>
      <c r="J289" s="222"/>
      <c r="K289" s="222"/>
      <c r="L289" s="222"/>
      <c r="M289" s="222"/>
      <c r="N289" s="222"/>
      <c r="O289" s="221">
        <f t="shared" si="119"/>
        <v>0</v>
      </c>
      <c r="P289" s="222"/>
      <c r="Q289" s="222"/>
      <c r="R289" s="222"/>
      <c r="S289" s="222"/>
      <c r="T289" s="222"/>
      <c r="U289" s="222"/>
      <c r="V289" s="221">
        <f t="shared" si="127"/>
        <v>434.38</v>
      </c>
      <c r="W289" s="218">
        <f t="shared" si="120"/>
        <v>289.28</v>
      </c>
      <c r="X289" s="222">
        <v>203.48</v>
      </c>
      <c r="Y289" s="222">
        <v>0.09</v>
      </c>
      <c r="Z289" s="222">
        <v>73.95</v>
      </c>
      <c r="AA289" s="222">
        <v>11.76</v>
      </c>
      <c r="AB289" s="222"/>
      <c r="AC289" s="221">
        <f t="shared" si="128"/>
        <v>145.1</v>
      </c>
      <c r="AD289" s="222">
        <v>44.37</v>
      </c>
      <c r="AE289" s="222"/>
      <c r="AF289" s="222"/>
      <c r="AG289" s="222">
        <v>73.23</v>
      </c>
      <c r="AH289" s="222">
        <v>27.5</v>
      </c>
      <c r="AI289" s="222"/>
      <c r="AJ289" s="221">
        <f t="shared" si="129"/>
        <v>171.245491428571</v>
      </c>
      <c r="AK289" s="221">
        <f t="shared" si="135"/>
        <v>84.9789714285714</v>
      </c>
      <c r="AL289" s="221">
        <f t="shared" si="130"/>
        <v>25.7512</v>
      </c>
      <c r="AM289" s="221">
        <f t="shared" si="131"/>
        <v>19.3134</v>
      </c>
      <c r="AN289" s="221">
        <f t="shared" si="132"/>
        <v>0.64378</v>
      </c>
      <c r="AO289" s="221">
        <f t="shared" si="133"/>
        <v>1.93134</v>
      </c>
      <c r="AP289" s="221">
        <f t="shared" si="134"/>
        <v>38.6268</v>
      </c>
      <c r="AQ289" s="222"/>
      <c r="AR289" s="220"/>
    </row>
    <row r="290" ht="25" customHeight="1" spans="1:44">
      <c r="A290" s="215">
        <v>282</v>
      </c>
      <c r="B290" s="216" t="s">
        <v>514</v>
      </c>
      <c r="C290" s="217" t="s">
        <v>207</v>
      </c>
      <c r="D290" s="217">
        <v>362015</v>
      </c>
      <c r="E290" s="216" t="s">
        <v>577</v>
      </c>
      <c r="F290" s="216" t="s">
        <v>567</v>
      </c>
      <c r="G290" s="218">
        <f t="shared" si="124"/>
        <v>548.585388571429</v>
      </c>
      <c r="H290" s="221">
        <f t="shared" si="125"/>
        <v>0</v>
      </c>
      <c r="I290" s="221">
        <f t="shared" si="126"/>
        <v>0</v>
      </c>
      <c r="J290" s="222"/>
      <c r="K290" s="222"/>
      <c r="L290" s="222"/>
      <c r="M290" s="222"/>
      <c r="N290" s="222"/>
      <c r="O290" s="221">
        <f t="shared" si="119"/>
        <v>0</v>
      </c>
      <c r="P290" s="222"/>
      <c r="Q290" s="222"/>
      <c r="R290" s="222"/>
      <c r="S290" s="222"/>
      <c r="T290" s="222"/>
      <c r="U290" s="222"/>
      <c r="V290" s="221">
        <f t="shared" si="127"/>
        <v>392.67</v>
      </c>
      <c r="W290" s="218">
        <f t="shared" si="120"/>
        <v>262.56</v>
      </c>
      <c r="X290" s="222">
        <v>186.15</v>
      </c>
      <c r="Y290" s="222">
        <v>0.09</v>
      </c>
      <c r="Z290" s="222">
        <v>67.08</v>
      </c>
      <c r="AA290" s="222">
        <v>9.24</v>
      </c>
      <c r="AB290" s="222"/>
      <c r="AC290" s="221">
        <f t="shared" si="128"/>
        <v>130.11</v>
      </c>
      <c r="AD290" s="222">
        <v>40.25</v>
      </c>
      <c r="AE290" s="222"/>
      <c r="AF290" s="222"/>
      <c r="AG290" s="222">
        <v>66.21</v>
      </c>
      <c r="AH290" s="222">
        <v>23.65</v>
      </c>
      <c r="AI290" s="222"/>
      <c r="AJ290" s="221">
        <f t="shared" si="129"/>
        <v>155.915388571429</v>
      </c>
      <c r="AK290" s="221">
        <f t="shared" si="135"/>
        <v>77.2386285714286</v>
      </c>
      <c r="AL290" s="221">
        <f t="shared" si="130"/>
        <v>23.4856</v>
      </c>
      <c r="AM290" s="221">
        <f t="shared" si="131"/>
        <v>17.6142</v>
      </c>
      <c r="AN290" s="221">
        <f t="shared" si="132"/>
        <v>0.58714</v>
      </c>
      <c r="AO290" s="221">
        <f t="shared" si="133"/>
        <v>1.76142</v>
      </c>
      <c r="AP290" s="221">
        <f t="shared" si="134"/>
        <v>35.2284</v>
      </c>
      <c r="AQ290" s="222"/>
      <c r="AR290" s="220"/>
    </row>
    <row r="291" ht="25" customHeight="1" spans="1:44">
      <c r="A291" s="215">
        <v>283</v>
      </c>
      <c r="B291" s="216" t="s">
        <v>514</v>
      </c>
      <c r="C291" s="217" t="s">
        <v>207</v>
      </c>
      <c r="D291" s="217">
        <v>362016</v>
      </c>
      <c r="E291" s="216" t="s">
        <v>578</v>
      </c>
      <c r="F291" s="216" t="s">
        <v>567</v>
      </c>
      <c r="G291" s="218">
        <f t="shared" si="124"/>
        <v>158.17472</v>
      </c>
      <c r="H291" s="221">
        <f t="shared" si="125"/>
        <v>0</v>
      </c>
      <c r="I291" s="221">
        <f t="shared" si="126"/>
        <v>0</v>
      </c>
      <c r="J291" s="222"/>
      <c r="K291" s="222"/>
      <c r="L291" s="222"/>
      <c r="M291" s="222"/>
      <c r="N291" s="222"/>
      <c r="O291" s="221">
        <f t="shared" si="119"/>
        <v>0</v>
      </c>
      <c r="P291" s="222"/>
      <c r="Q291" s="222"/>
      <c r="R291" s="222"/>
      <c r="S291" s="222"/>
      <c r="T291" s="222"/>
      <c r="U291" s="222"/>
      <c r="V291" s="221">
        <f t="shared" si="127"/>
        <v>114.69</v>
      </c>
      <c r="W291" s="218">
        <f t="shared" si="120"/>
        <v>75.83</v>
      </c>
      <c r="X291" s="222">
        <v>49.73</v>
      </c>
      <c r="Y291" s="222"/>
      <c r="Z291" s="222">
        <v>19.38</v>
      </c>
      <c r="AA291" s="222">
        <v>6.72</v>
      </c>
      <c r="AB291" s="222"/>
      <c r="AC291" s="221">
        <f t="shared" si="128"/>
        <v>38.86</v>
      </c>
      <c r="AD291" s="222">
        <v>11.63</v>
      </c>
      <c r="AE291" s="222"/>
      <c r="AF291" s="222"/>
      <c r="AG291" s="222">
        <v>19.53</v>
      </c>
      <c r="AH291" s="222">
        <v>7.7</v>
      </c>
      <c r="AI291" s="222"/>
      <c r="AJ291" s="221">
        <f t="shared" si="129"/>
        <v>43.48472</v>
      </c>
      <c r="AK291" s="221">
        <f t="shared" si="135"/>
        <v>21.8464</v>
      </c>
      <c r="AL291" s="221">
        <f t="shared" si="130"/>
        <v>6.4592</v>
      </c>
      <c r="AM291" s="221">
        <f t="shared" si="131"/>
        <v>4.8444</v>
      </c>
      <c r="AN291" s="221">
        <f t="shared" si="132"/>
        <v>0.16148</v>
      </c>
      <c r="AO291" s="221">
        <f t="shared" si="133"/>
        <v>0.48444</v>
      </c>
      <c r="AP291" s="221">
        <f t="shared" si="134"/>
        <v>9.6888</v>
      </c>
      <c r="AQ291" s="222"/>
      <c r="AR291" s="220"/>
    </row>
    <row r="292" ht="25" customHeight="1" spans="1:44">
      <c r="A292" s="215">
        <v>284</v>
      </c>
      <c r="B292" s="216" t="s">
        <v>514</v>
      </c>
      <c r="C292" s="217" t="s">
        <v>207</v>
      </c>
      <c r="D292" s="217">
        <v>362018</v>
      </c>
      <c r="E292" s="216" t="s">
        <v>579</v>
      </c>
      <c r="F292" s="216" t="s">
        <v>567</v>
      </c>
      <c r="G292" s="218">
        <f t="shared" si="124"/>
        <v>308.44428</v>
      </c>
      <c r="H292" s="221">
        <f t="shared" si="125"/>
        <v>0</v>
      </c>
      <c r="I292" s="221">
        <f t="shared" si="126"/>
        <v>0</v>
      </c>
      <c r="J292" s="222"/>
      <c r="K292" s="222"/>
      <c r="L292" s="222"/>
      <c r="M292" s="222"/>
      <c r="N292" s="222"/>
      <c r="O292" s="221">
        <f t="shared" si="119"/>
        <v>0</v>
      </c>
      <c r="P292" s="222"/>
      <c r="Q292" s="222"/>
      <c r="R292" s="222"/>
      <c r="S292" s="222"/>
      <c r="T292" s="222"/>
      <c r="U292" s="222"/>
      <c r="V292" s="221">
        <f t="shared" si="127"/>
        <v>222.35</v>
      </c>
      <c r="W292" s="218">
        <f t="shared" si="120"/>
        <v>145.13</v>
      </c>
      <c r="X292" s="222">
        <v>97.13</v>
      </c>
      <c r="Y292" s="222">
        <v>0.03</v>
      </c>
      <c r="Z292" s="222">
        <v>38.97</v>
      </c>
      <c r="AA292" s="222">
        <v>9</v>
      </c>
      <c r="AB292" s="222"/>
      <c r="AC292" s="221">
        <f t="shared" si="128"/>
        <v>77.22</v>
      </c>
      <c r="AD292" s="222">
        <v>23.38</v>
      </c>
      <c r="AE292" s="222"/>
      <c r="AF292" s="222"/>
      <c r="AG292" s="222">
        <v>38.99</v>
      </c>
      <c r="AH292" s="222">
        <v>14.85</v>
      </c>
      <c r="AI292" s="222"/>
      <c r="AJ292" s="221">
        <f t="shared" si="129"/>
        <v>86.09428</v>
      </c>
      <c r="AK292" s="221">
        <f t="shared" si="135"/>
        <v>43.3456</v>
      </c>
      <c r="AL292" s="221">
        <f t="shared" si="130"/>
        <v>12.7608</v>
      </c>
      <c r="AM292" s="221">
        <f t="shared" si="131"/>
        <v>9.5706</v>
      </c>
      <c r="AN292" s="221">
        <f t="shared" si="132"/>
        <v>0.31902</v>
      </c>
      <c r="AO292" s="221">
        <f t="shared" si="133"/>
        <v>0.95706</v>
      </c>
      <c r="AP292" s="221">
        <f t="shared" si="134"/>
        <v>19.1412</v>
      </c>
      <c r="AQ292" s="222"/>
      <c r="AR292" s="220"/>
    </row>
    <row r="293" ht="25" customHeight="1" spans="1:44">
      <c r="A293" s="215">
        <v>285</v>
      </c>
      <c r="B293" s="216" t="s">
        <v>514</v>
      </c>
      <c r="C293" s="217" t="s">
        <v>207</v>
      </c>
      <c r="D293" s="217">
        <v>362019</v>
      </c>
      <c r="E293" s="216" t="s">
        <v>580</v>
      </c>
      <c r="F293" s="216" t="s">
        <v>567</v>
      </c>
      <c r="G293" s="218">
        <f t="shared" si="124"/>
        <v>244.677245714286</v>
      </c>
      <c r="H293" s="221">
        <f t="shared" si="125"/>
        <v>0</v>
      </c>
      <c r="I293" s="221">
        <f t="shared" si="126"/>
        <v>0</v>
      </c>
      <c r="J293" s="222"/>
      <c r="K293" s="222"/>
      <c r="L293" s="222"/>
      <c r="M293" s="222"/>
      <c r="N293" s="222"/>
      <c r="O293" s="221">
        <f t="shared" si="119"/>
        <v>0</v>
      </c>
      <c r="P293" s="222"/>
      <c r="Q293" s="222"/>
      <c r="R293" s="222"/>
      <c r="S293" s="222"/>
      <c r="T293" s="222"/>
      <c r="U293" s="222"/>
      <c r="V293" s="221">
        <f t="shared" si="127"/>
        <v>176.6</v>
      </c>
      <c r="W293" s="218">
        <f t="shared" si="120"/>
        <v>114.87</v>
      </c>
      <c r="X293" s="222">
        <v>76.42</v>
      </c>
      <c r="Y293" s="222">
        <v>0.04</v>
      </c>
      <c r="Z293" s="222">
        <v>30.85</v>
      </c>
      <c r="AA293" s="222">
        <v>7.56</v>
      </c>
      <c r="AB293" s="222"/>
      <c r="AC293" s="221">
        <f t="shared" si="128"/>
        <v>61.73</v>
      </c>
      <c r="AD293" s="222">
        <v>18.51</v>
      </c>
      <c r="AE293" s="222"/>
      <c r="AF293" s="222"/>
      <c r="AG293" s="222">
        <v>31.12</v>
      </c>
      <c r="AH293" s="222">
        <v>12.1</v>
      </c>
      <c r="AI293" s="222"/>
      <c r="AJ293" s="221">
        <f t="shared" si="129"/>
        <v>68.0772457142857</v>
      </c>
      <c r="AK293" s="221">
        <f t="shared" si="135"/>
        <v>34.3574857142857</v>
      </c>
      <c r="AL293" s="221">
        <f t="shared" si="130"/>
        <v>10.0656</v>
      </c>
      <c r="AM293" s="221">
        <f t="shared" si="131"/>
        <v>7.5492</v>
      </c>
      <c r="AN293" s="221">
        <f t="shared" si="132"/>
        <v>0.25164</v>
      </c>
      <c r="AO293" s="221">
        <f t="shared" si="133"/>
        <v>0.75492</v>
      </c>
      <c r="AP293" s="221">
        <f t="shared" si="134"/>
        <v>15.0984</v>
      </c>
      <c r="AQ293" s="222"/>
      <c r="AR293" s="220"/>
    </row>
    <row r="294" ht="25" customHeight="1" spans="1:44">
      <c r="A294" s="215">
        <v>286</v>
      </c>
      <c r="B294" s="216" t="s">
        <v>514</v>
      </c>
      <c r="C294" s="217" t="s">
        <v>207</v>
      </c>
      <c r="D294" s="217">
        <v>362017</v>
      </c>
      <c r="E294" s="216" t="s">
        <v>581</v>
      </c>
      <c r="F294" s="216" t="s">
        <v>582</v>
      </c>
      <c r="G294" s="218">
        <f t="shared" si="124"/>
        <v>204.639457142857</v>
      </c>
      <c r="H294" s="221">
        <f t="shared" si="125"/>
        <v>0</v>
      </c>
      <c r="I294" s="221">
        <f t="shared" si="126"/>
        <v>0</v>
      </c>
      <c r="J294" s="222"/>
      <c r="K294" s="222"/>
      <c r="L294" s="222"/>
      <c r="M294" s="222"/>
      <c r="N294" s="222"/>
      <c r="O294" s="221">
        <f t="shared" si="119"/>
        <v>0</v>
      </c>
      <c r="P294" s="222"/>
      <c r="Q294" s="222"/>
      <c r="R294" s="222"/>
      <c r="S294" s="222"/>
      <c r="T294" s="222"/>
      <c r="U294" s="222"/>
      <c r="V294" s="221">
        <f t="shared" si="127"/>
        <v>148.79</v>
      </c>
      <c r="W294" s="218">
        <f t="shared" si="120"/>
        <v>95.41</v>
      </c>
      <c r="X294" s="222">
        <v>60.2</v>
      </c>
      <c r="Y294" s="222"/>
      <c r="Z294" s="222">
        <v>26.09</v>
      </c>
      <c r="AA294" s="222">
        <v>9.12</v>
      </c>
      <c r="AB294" s="222"/>
      <c r="AC294" s="221">
        <f t="shared" si="128"/>
        <v>53.38</v>
      </c>
      <c r="AD294" s="222">
        <v>15.66</v>
      </c>
      <c r="AE294" s="222"/>
      <c r="AF294" s="222"/>
      <c r="AG294" s="222">
        <v>26.72</v>
      </c>
      <c r="AH294" s="222">
        <v>11</v>
      </c>
      <c r="AI294" s="222"/>
      <c r="AJ294" s="221">
        <f t="shared" si="129"/>
        <v>55.8494571428571</v>
      </c>
      <c r="AK294" s="221">
        <f t="shared" si="135"/>
        <v>28.5268571428571</v>
      </c>
      <c r="AL294" s="221">
        <f t="shared" si="130"/>
        <v>8.156</v>
      </c>
      <c r="AM294" s="221">
        <f t="shared" si="131"/>
        <v>6.117</v>
      </c>
      <c r="AN294" s="221">
        <f t="shared" si="132"/>
        <v>0.2039</v>
      </c>
      <c r="AO294" s="221">
        <f t="shared" si="133"/>
        <v>0.6117</v>
      </c>
      <c r="AP294" s="221">
        <f t="shared" si="134"/>
        <v>12.234</v>
      </c>
      <c r="AQ294" s="222"/>
      <c r="AR294" s="220"/>
    </row>
    <row r="295" ht="25" customHeight="1" spans="1:44">
      <c r="A295" s="215">
        <v>287</v>
      </c>
      <c r="B295" s="216" t="s">
        <v>514</v>
      </c>
      <c r="C295" s="217" t="s">
        <v>207</v>
      </c>
      <c r="D295" s="217">
        <v>361003</v>
      </c>
      <c r="E295" s="216" t="s">
        <v>583</v>
      </c>
      <c r="F295" s="216" t="s">
        <v>584</v>
      </c>
      <c r="G295" s="218">
        <f t="shared" si="124"/>
        <v>507.624725714286</v>
      </c>
      <c r="H295" s="221">
        <f t="shared" si="125"/>
        <v>0</v>
      </c>
      <c r="I295" s="221">
        <f t="shared" si="126"/>
        <v>0</v>
      </c>
      <c r="J295" s="222"/>
      <c r="K295" s="222"/>
      <c r="L295" s="222"/>
      <c r="M295" s="222"/>
      <c r="N295" s="222"/>
      <c r="O295" s="221">
        <f t="shared" si="119"/>
        <v>0</v>
      </c>
      <c r="P295" s="222"/>
      <c r="Q295" s="222"/>
      <c r="R295" s="222"/>
      <c r="S295" s="222"/>
      <c r="T295" s="222"/>
      <c r="U295" s="222"/>
      <c r="V295" s="221">
        <f t="shared" si="127"/>
        <v>367.43</v>
      </c>
      <c r="W295" s="218">
        <f t="shared" si="120"/>
        <v>255</v>
      </c>
      <c r="X295" s="222">
        <v>173.85</v>
      </c>
      <c r="Y295" s="222">
        <v>0.02</v>
      </c>
      <c r="Z295" s="222">
        <v>58.04</v>
      </c>
      <c r="AA295" s="222"/>
      <c r="AB295" s="222">
        <v>23.09</v>
      </c>
      <c r="AC295" s="221">
        <f t="shared" si="128"/>
        <v>112.43</v>
      </c>
      <c r="AD295" s="222">
        <v>34.82</v>
      </c>
      <c r="AE295" s="222"/>
      <c r="AF295" s="222">
        <v>2.66</v>
      </c>
      <c r="AG295" s="222">
        <v>56.95</v>
      </c>
      <c r="AH295" s="222">
        <v>18</v>
      </c>
      <c r="AI295" s="222"/>
      <c r="AJ295" s="221">
        <f t="shared" si="129"/>
        <v>140.194725714286</v>
      </c>
      <c r="AK295" s="221">
        <f t="shared" si="135"/>
        <v>68.7110857142857</v>
      </c>
      <c r="AL295" s="221">
        <f t="shared" si="130"/>
        <v>21.3384</v>
      </c>
      <c r="AM295" s="221">
        <f t="shared" si="131"/>
        <v>16.0038</v>
      </c>
      <c r="AN295" s="221">
        <f t="shared" si="132"/>
        <v>0.53346</v>
      </c>
      <c r="AO295" s="221">
        <f t="shared" si="133"/>
        <v>1.60038</v>
      </c>
      <c r="AP295" s="221">
        <f t="shared" si="134"/>
        <v>32.0076</v>
      </c>
      <c r="AQ295" s="222"/>
      <c r="AR295" s="220"/>
    </row>
    <row r="296" ht="25" customHeight="1" spans="1:44">
      <c r="A296" s="215">
        <v>288</v>
      </c>
      <c r="B296" s="216" t="s">
        <v>514</v>
      </c>
      <c r="C296" s="217" t="s">
        <v>204</v>
      </c>
      <c r="D296" s="217">
        <v>361028</v>
      </c>
      <c r="E296" s="216" t="s">
        <v>585</v>
      </c>
      <c r="F296" s="216" t="s">
        <v>586</v>
      </c>
      <c r="G296" s="218">
        <f t="shared" si="124"/>
        <v>140.4449268</v>
      </c>
      <c r="H296" s="221">
        <f t="shared" si="125"/>
        <v>107.02153</v>
      </c>
      <c r="I296" s="221">
        <f t="shared" si="126"/>
        <v>94.158</v>
      </c>
      <c r="J296" s="222">
        <v>36.9276</v>
      </c>
      <c r="K296" s="222">
        <v>24.912</v>
      </c>
      <c r="L296" s="222"/>
      <c r="M296" s="222"/>
      <c r="N296" s="222">
        <v>32.3184</v>
      </c>
      <c r="O296" s="221">
        <f t="shared" si="119"/>
        <v>12.86353</v>
      </c>
      <c r="P296" s="222">
        <v>3.0773</v>
      </c>
      <c r="Q296" s="222"/>
      <c r="R296" s="222"/>
      <c r="S296" s="222">
        <v>4.78623</v>
      </c>
      <c r="T296" s="222">
        <v>5</v>
      </c>
      <c r="U296" s="222"/>
      <c r="V296" s="221">
        <f t="shared" si="127"/>
        <v>0</v>
      </c>
      <c r="W296" s="218">
        <f t="shared" si="120"/>
        <v>0</v>
      </c>
      <c r="X296" s="222"/>
      <c r="Y296" s="222"/>
      <c r="Z296" s="222"/>
      <c r="AA296" s="222"/>
      <c r="AB296" s="222"/>
      <c r="AC296" s="221">
        <f t="shared" si="128"/>
        <v>0</v>
      </c>
      <c r="AD296" s="222"/>
      <c r="AE296" s="222"/>
      <c r="AF296" s="222"/>
      <c r="AG296" s="222"/>
      <c r="AH296" s="222"/>
      <c r="AI296" s="222"/>
      <c r="AJ296" s="221">
        <f t="shared" si="129"/>
        <v>33.4233968</v>
      </c>
      <c r="AK296" s="221">
        <f t="shared" si="135"/>
        <v>16.850384</v>
      </c>
      <c r="AL296" s="221">
        <f t="shared" si="130"/>
        <v>4.947168</v>
      </c>
      <c r="AM296" s="221">
        <f t="shared" si="131"/>
        <v>3.710376</v>
      </c>
      <c r="AN296" s="221">
        <f t="shared" si="132"/>
        <v>0.1236792</v>
      </c>
      <c r="AO296" s="221">
        <f t="shared" si="133"/>
        <v>0.3710376</v>
      </c>
      <c r="AP296" s="221">
        <f t="shared" si="134"/>
        <v>7.420752</v>
      </c>
      <c r="AQ296" s="222"/>
      <c r="AR296" s="220"/>
    </row>
    <row r="297" ht="25" customHeight="1" spans="1:44">
      <c r="A297" s="215">
        <v>289</v>
      </c>
      <c r="B297" s="216" t="s">
        <v>514</v>
      </c>
      <c r="C297" s="217" t="s">
        <v>204</v>
      </c>
      <c r="D297" s="217">
        <v>363001</v>
      </c>
      <c r="E297" s="216" t="s">
        <v>587</v>
      </c>
      <c r="F297" s="216" t="s">
        <v>588</v>
      </c>
      <c r="G297" s="218">
        <f t="shared" si="124"/>
        <v>85.9020992</v>
      </c>
      <c r="H297" s="221">
        <f t="shared" si="125"/>
        <v>65.31144</v>
      </c>
      <c r="I297" s="221">
        <f t="shared" si="126"/>
        <v>54.96144</v>
      </c>
      <c r="J297" s="222">
        <v>25.3908</v>
      </c>
      <c r="K297" s="222">
        <v>15.2196</v>
      </c>
      <c r="L297" s="222"/>
      <c r="M297" s="222"/>
      <c r="N297" s="222">
        <v>14.35104</v>
      </c>
      <c r="O297" s="221">
        <f t="shared" si="119"/>
        <v>10.35</v>
      </c>
      <c r="P297" s="222">
        <v>2.12</v>
      </c>
      <c r="Q297" s="222"/>
      <c r="R297" s="222">
        <v>2.67</v>
      </c>
      <c r="S297" s="222">
        <v>3.06</v>
      </c>
      <c r="T297" s="222">
        <v>2.5</v>
      </c>
      <c r="U297" s="222"/>
      <c r="V297" s="221">
        <f t="shared" si="127"/>
        <v>0</v>
      </c>
      <c r="W297" s="218">
        <f t="shared" si="120"/>
        <v>0</v>
      </c>
      <c r="X297" s="222"/>
      <c r="Y297" s="222"/>
      <c r="Z297" s="222"/>
      <c r="AA297" s="222"/>
      <c r="AB297" s="222"/>
      <c r="AC297" s="221">
        <f t="shared" si="128"/>
        <v>0</v>
      </c>
      <c r="AD297" s="222"/>
      <c r="AE297" s="222"/>
      <c r="AF297" s="222"/>
      <c r="AG297" s="222"/>
      <c r="AH297" s="222"/>
      <c r="AI297" s="222"/>
      <c r="AJ297" s="221">
        <f t="shared" si="129"/>
        <v>20.5906592</v>
      </c>
      <c r="AK297" s="221">
        <f t="shared" si="135"/>
        <v>9.707072</v>
      </c>
      <c r="AL297" s="221">
        <f t="shared" si="130"/>
        <v>3.248832</v>
      </c>
      <c r="AM297" s="221">
        <f t="shared" si="131"/>
        <v>2.436624</v>
      </c>
      <c r="AN297" s="221">
        <f t="shared" si="132"/>
        <v>0.0812208</v>
      </c>
      <c r="AO297" s="221">
        <f t="shared" si="133"/>
        <v>0.2436624</v>
      </c>
      <c r="AP297" s="221">
        <f t="shared" si="134"/>
        <v>4.873248</v>
      </c>
      <c r="AQ297" s="222"/>
      <c r="AR297" s="220"/>
    </row>
    <row r="298" s="170" customFormat="1" ht="30" customHeight="1" spans="1:44">
      <c r="A298" s="215">
        <v>290</v>
      </c>
      <c r="B298" s="211"/>
      <c r="C298" s="211"/>
      <c r="D298" s="212" t="s">
        <v>589</v>
      </c>
      <c r="E298" s="229"/>
      <c r="F298" s="211"/>
      <c r="G298" s="230">
        <f t="shared" ref="G298:N298" si="136">SUM(G270:G297)</f>
        <v>8013.66983171429</v>
      </c>
      <c r="H298" s="230">
        <f t="shared" si="136"/>
        <v>348.90297</v>
      </c>
      <c r="I298" s="230">
        <f t="shared" si="136"/>
        <v>303.62944</v>
      </c>
      <c r="J298" s="230">
        <f t="shared" si="136"/>
        <v>129.1984</v>
      </c>
      <c r="K298" s="230">
        <f t="shared" si="136"/>
        <v>79.8316</v>
      </c>
      <c r="L298" s="230">
        <f t="shared" si="136"/>
        <v>0</v>
      </c>
      <c r="M298" s="230">
        <f t="shared" si="136"/>
        <v>0</v>
      </c>
      <c r="N298" s="230">
        <f t="shared" si="136"/>
        <v>94.59944</v>
      </c>
      <c r="O298" s="221">
        <f t="shared" si="119"/>
        <v>45.27353</v>
      </c>
      <c r="P298" s="230">
        <f>SUM(P270:P297)</f>
        <v>10.7773</v>
      </c>
      <c r="Q298" s="230">
        <f t="shared" ref="Q298:AL298" si="137">SUM(Q270:Q297)</f>
        <v>0</v>
      </c>
      <c r="R298" s="230">
        <f t="shared" si="137"/>
        <v>2.67</v>
      </c>
      <c r="S298" s="230">
        <f t="shared" si="137"/>
        <v>17.82623</v>
      </c>
      <c r="T298" s="230">
        <f t="shared" si="137"/>
        <v>14</v>
      </c>
      <c r="U298" s="230">
        <f t="shared" si="137"/>
        <v>0</v>
      </c>
      <c r="V298" s="230">
        <f t="shared" si="137"/>
        <v>5813.95</v>
      </c>
      <c r="W298" s="230">
        <f t="shared" si="137"/>
        <v>2941.94</v>
      </c>
      <c r="X298" s="230">
        <f t="shared" si="137"/>
        <v>2042.82</v>
      </c>
      <c r="Y298" s="230">
        <f t="shared" si="137"/>
        <v>0.71</v>
      </c>
      <c r="Z298" s="230">
        <f t="shared" si="137"/>
        <v>759.16</v>
      </c>
      <c r="AA298" s="230">
        <f t="shared" si="137"/>
        <v>116.16</v>
      </c>
      <c r="AB298" s="230">
        <f t="shared" si="137"/>
        <v>23.09</v>
      </c>
      <c r="AC298" s="230">
        <f t="shared" si="137"/>
        <v>2872.01</v>
      </c>
      <c r="AD298" s="230">
        <f t="shared" si="137"/>
        <v>455.22</v>
      </c>
      <c r="AE298" s="230">
        <f t="shared" si="137"/>
        <v>0</v>
      </c>
      <c r="AF298" s="230">
        <f t="shared" si="137"/>
        <v>2.66</v>
      </c>
      <c r="AG298" s="230">
        <f t="shared" si="137"/>
        <v>757.58</v>
      </c>
      <c r="AH298" s="230">
        <f t="shared" si="137"/>
        <v>276.55</v>
      </c>
      <c r="AI298" s="230">
        <f t="shared" si="137"/>
        <v>1380</v>
      </c>
      <c r="AJ298" s="230">
        <f t="shared" si="137"/>
        <v>1850.81686171429</v>
      </c>
      <c r="AK298" s="230">
        <f t="shared" si="137"/>
        <v>921.676941714286</v>
      </c>
      <c r="AL298" s="230">
        <f t="shared" ref="AL298:AQ298" si="138">SUM(AL270:AL297)</f>
        <v>277.3552</v>
      </c>
      <c r="AM298" s="230">
        <f t="shared" si="138"/>
        <v>208.0164</v>
      </c>
      <c r="AN298" s="230">
        <f t="shared" si="138"/>
        <v>6.93388</v>
      </c>
      <c r="AO298" s="230">
        <f t="shared" si="138"/>
        <v>20.80164</v>
      </c>
      <c r="AP298" s="230">
        <f t="shared" si="138"/>
        <v>416.0328</v>
      </c>
      <c r="AQ298" s="230">
        <f t="shared" si="138"/>
        <v>0</v>
      </c>
      <c r="AR298" s="220"/>
    </row>
    <row r="299" ht="25" customHeight="1" spans="1:44">
      <c r="A299" s="215">
        <v>291</v>
      </c>
      <c r="B299" s="216" t="s">
        <v>271</v>
      </c>
      <c r="C299" s="217" t="s">
        <v>204</v>
      </c>
      <c r="D299" s="217">
        <v>334001</v>
      </c>
      <c r="E299" s="216" t="s">
        <v>590</v>
      </c>
      <c r="F299" s="216" t="s">
        <v>591</v>
      </c>
      <c r="G299" s="218">
        <f t="shared" ref="G299:G311" si="139">H299+V299+AJ299</f>
        <v>839.97664</v>
      </c>
      <c r="H299" s="221">
        <f t="shared" ref="H299:H311" si="140">I299+O299</f>
        <v>820.24</v>
      </c>
      <c r="I299" s="221">
        <f t="shared" ref="I299:I311" si="141">SUM(J299:N299)</f>
        <v>55.03</v>
      </c>
      <c r="J299" s="222">
        <v>22.44</v>
      </c>
      <c r="K299" s="222">
        <v>14.54</v>
      </c>
      <c r="L299" s="222"/>
      <c r="M299" s="222"/>
      <c r="N299" s="222">
        <v>18.05</v>
      </c>
      <c r="O299" s="221">
        <f t="shared" si="119"/>
        <v>765.21</v>
      </c>
      <c r="P299" s="222">
        <v>1.87</v>
      </c>
      <c r="Q299" s="222"/>
      <c r="R299" s="222">
        <v>473.56</v>
      </c>
      <c r="S299" s="222"/>
      <c r="T299" s="222">
        <v>2.5</v>
      </c>
      <c r="U299" s="222">
        <v>287.28</v>
      </c>
      <c r="V299" s="221">
        <f t="shared" ref="V299:V311" si="142">W299+AC299</f>
        <v>0</v>
      </c>
      <c r="W299" s="218">
        <f t="shared" si="120"/>
        <v>0</v>
      </c>
      <c r="X299" s="222"/>
      <c r="Y299" s="222"/>
      <c r="Z299" s="222"/>
      <c r="AA299" s="222"/>
      <c r="AB299" s="222"/>
      <c r="AC299" s="221">
        <f t="shared" ref="AC299:AC311" si="143">SUM(AD299:AI299)</f>
        <v>0</v>
      </c>
      <c r="AD299" s="222"/>
      <c r="AE299" s="222"/>
      <c r="AF299" s="222"/>
      <c r="AG299" s="222"/>
      <c r="AH299" s="222"/>
      <c r="AI299" s="222"/>
      <c r="AJ299" s="221">
        <f t="shared" ref="AJ299:AJ311" si="144">SUM(AK299:AQ299)</f>
        <v>19.73664</v>
      </c>
      <c r="AK299" s="221">
        <f t="shared" si="135"/>
        <v>9.826</v>
      </c>
      <c r="AL299" s="221">
        <f t="shared" ref="AL299:AL311" si="145">SUM(J299,K299,X299,Y299,Z299,AD299)*0.08</f>
        <v>2.9584</v>
      </c>
      <c r="AM299" s="221">
        <f t="shared" ref="AM299:AM311" si="146">SUM(J299,K299,X299,Y299,Z299,AD299)*0.06</f>
        <v>2.2188</v>
      </c>
      <c r="AN299" s="221">
        <f t="shared" ref="AN299:AN311" si="147">SUM(J299,K299,X299,Y299,Z299,AD299)*0.002</f>
        <v>0.07396</v>
      </c>
      <c r="AO299" s="221">
        <f t="shared" ref="AO299:AO311" si="148">SUM(J299,K299,X299,Y299,Z299,AD299)*0.006</f>
        <v>0.22188</v>
      </c>
      <c r="AP299" s="221">
        <f t="shared" ref="AP299:AP311" si="149">SUM(J299,K299,X299,Y299,Z299,AD299)*0.12</f>
        <v>4.4376</v>
      </c>
      <c r="AQ299" s="222"/>
      <c r="AR299" s="223" t="s">
        <v>592</v>
      </c>
    </row>
    <row r="300" s="170" customFormat="1" ht="25" customHeight="1" spans="1:44">
      <c r="A300" s="215">
        <v>292</v>
      </c>
      <c r="B300" s="216" t="s">
        <v>271</v>
      </c>
      <c r="C300" s="217" t="s">
        <v>204</v>
      </c>
      <c r="D300" s="217">
        <v>333001</v>
      </c>
      <c r="E300" s="216" t="s">
        <v>593</v>
      </c>
      <c r="F300" s="216" t="s">
        <v>594</v>
      </c>
      <c r="G300" s="218">
        <f t="shared" si="139"/>
        <v>151.8319792</v>
      </c>
      <c r="H300" s="221">
        <f t="shared" si="140"/>
        <v>115.0694</v>
      </c>
      <c r="I300" s="221">
        <f t="shared" si="141"/>
        <v>101.7144</v>
      </c>
      <c r="J300" s="222">
        <v>43.1232</v>
      </c>
      <c r="K300" s="222">
        <v>26.3712</v>
      </c>
      <c r="L300" s="222"/>
      <c r="M300" s="222"/>
      <c r="N300" s="222">
        <v>32.22</v>
      </c>
      <c r="O300" s="221">
        <f t="shared" si="119"/>
        <v>13.355</v>
      </c>
      <c r="P300" s="222">
        <v>3.5936</v>
      </c>
      <c r="Q300" s="222"/>
      <c r="R300" s="222"/>
      <c r="S300" s="222">
        <v>5.2614</v>
      </c>
      <c r="T300" s="222">
        <v>4.5</v>
      </c>
      <c r="U300" s="222"/>
      <c r="V300" s="221">
        <f t="shared" si="142"/>
        <v>0</v>
      </c>
      <c r="W300" s="218">
        <f t="shared" si="120"/>
        <v>0</v>
      </c>
      <c r="X300" s="222"/>
      <c r="Y300" s="222"/>
      <c r="Z300" s="222"/>
      <c r="AA300" s="222"/>
      <c r="AB300" s="222"/>
      <c r="AC300" s="221">
        <f t="shared" si="143"/>
        <v>0</v>
      </c>
      <c r="AD300" s="222"/>
      <c r="AE300" s="222"/>
      <c r="AF300" s="222"/>
      <c r="AG300" s="222"/>
      <c r="AH300" s="222"/>
      <c r="AI300" s="222"/>
      <c r="AJ300" s="221">
        <f t="shared" si="144"/>
        <v>36.7625792</v>
      </c>
      <c r="AK300" s="221">
        <f t="shared" si="135"/>
        <v>18.13808</v>
      </c>
      <c r="AL300" s="221">
        <f t="shared" si="145"/>
        <v>5.559552</v>
      </c>
      <c r="AM300" s="221">
        <f t="shared" si="146"/>
        <v>4.169664</v>
      </c>
      <c r="AN300" s="221">
        <f t="shared" si="147"/>
        <v>0.1389888</v>
      </c>
      <c r="AO300" s="221">
        <f t="shared" si="148"/>
        <v>0.4169664</v>
      </c>
      <c r="AP300" s="221">
        <f t="shared" si="149"/>
        <v>8.339328</v>
      </c>
      <c r="AQ300" s="222"/>
      <c r="AR300" s="220"/>
    </row>
    <row r="301" ht="25" customHeight="1" spans="1:44">
      <c r="A301" s="215">
        <v>293</v>
      </c>
      <c r="B301" s="216" t="s">
        <v>271</v>
      </c>
      <c r="C301" s="217" t="s">
        <v>207</v>
      </c>
      <c r="D301" s="217">
        <v>334006</v>
      </c>
      <c r="E301" s="216" t="s">
        <v>595</v>
      </c>
      <c r="F301" s="216" t="s">
        <v>591</v>
      </c>
      <c r="G301" s="218">
        <f t="shared" si="139"/>
        <v>531.431702857143</v>
      </c>
      <c r="H301" s="221">
        <f t="shared" si="140"/>
        <v>199.27</v>
      </c>
      <c r="I301" s="221">
        <f t="shared" si="141"/>
        <v>183.49</v>
      </c>
      <c r="J301" s="222">
        <v>75.32</v>
      </c>
      <c r="K301" s="222">
        <v>47</v>
      </c>
      <c r="L301" s="222"/>
      <c r="M301" s="222"/>
      <c r="N301" s="222">
        <v>61.17</v>
      </c>
      <c r="O301" s="221">
        <f t="shared" si="119"/>
        <v>15.78</v>
      </c>
      <c r="P301" s="222">
        <v>6.28</v>
      </c>
      <c r="Q301" s="222"/>
      <c r="R301" s="222"/>
      <c r="S301" s="222"/>
      <c r="T301" s="222">
        <v>9.5</v>
      </c>
      <c r="U301" s="222"/>
      <c r="V301" s="221">
        <f t="shared" si="142"/>
        <v>189.45</v>
      </c>
      <c r="W301" s="218">
        <f t="shared" si="120"/>
        <v>125.4</v>
      </c>
      <c r="X301" s="222">
        <v>92.57</v>
      </c>
      <c r="Y301" s="222"/>
      <c r="Z301" s="222">
        <v>32.83</v>
      </c>
      <c r="AA301" s="222"/>
      <c r="AB301" s="222"/>
      <c r="AC301" s="221">
        <f t="shared" si="143"/>
        <v>64.05</v>
      </c>
      <c r="AD301" s="222">
        <v>19.7</v>
      </c>
      <c r="AE301" s="222"/>
      <c r="AF301" s="222"/>
      <c r="AG301" s="222">
        <v>32.85</v>
      </c>
      <c r="AH301" s="222">
        <v>11.5</v>
      </c>
      <c r="AI301" s="222"/>
      <c r="AJ301" s="221">
        <f t="shared" si="144"/>
        <v>142.711702857143</v>
      </c>
      <c r="AK301" s="221">
        <f t="shared" si="135"/>
        <v>71.0431428571429</v>
      </c>
      <c r="AL301" s="221">
        <f t="shared" si="145"/>
        <v>21.3936</v>
      </c>
      <c r="AM301" s="221">
        <f t="shared" si="146"/>
        <v>16.0452</v>
      </c>
      <c r="AN301" s="221">
        <f t="shared" si="147"/>
        <v>0.53484</v>
      </c>
      <c r="AO301" s="221">
        <f t="shared" si="148"/>
        <v>1.60452</v>
      </c>
      <c r="AP301" s="221">
        <f t="shared" si="149"/>
        <v>32.0904</v>
      </c>
      <c r="AQ301" s="222"/>
      <c r="AR301" s="223"/>
    </row>
    <row r="302" ht="25" customHeight="1" spans="1:44">
      <c r="A302" s="215">
        <v>294</v>
      </c>
      <c r="B302" s="216" t="s">
        <v>271</v>
      </c>
      <c r="C302" s="217" t="s">
        <v>207</v>
      </c>
      <c r="D302" s="217">
        <v>334007</v>
      </c>
      <c r="E302" s="216" t="s">
        <v>596</v>
      </c>
      <c r="F302" s="216" t="s">
        <v>591</v>
      </c>
      <c r="G302" s="218">
        <f t="shared" si="139"/>
        <v>38.9643085714286</v>
      </c>
      <c r="H302" s="221">
        <f t="shared" si="140"/>
        <v>0</v>
      </c>
      <c r="I302" s="221">
        <f t="shared" si="141"/>
        <v>0</v>
      </c>
      <c r="J302" s="222"/>
      <c r="K302" s="222"/>
      <c r="L302" s="222"/>
      <c r="M302" s="222"/>
      <c r="N302" s="222"/>
      <c r="O302" s="221">
        <f t="shared" si="119"/>
        <v>0</v>
      </c>
      <c r="P302" s="222"/>
      <c r="Q302" s="222"/>
      <c r="R302" s="222"/>
      <c r="S302" s="222"/>
      <c r="T302" s="222"/>
      <c r="U302" s="222"/>
      <c r="V302" s="221">
        <f t="shared" si="142"/>
        <v>27.64</v>
      </c>
      <c r="W302" s="218">
        <f t="shared" si="120"/>
        <v>18.6</v>
      </c>
      <c r="X302" s="222">
        <v>13.83</v>
      </c>
      <c r="Y302" s="222"/>
      <c r="Z302" s="222">
        <v>4.77</v>
      </c>
      <c r="AA302" s="222"/>
      <c r="AB302" s="222"/>
      <c r="AC302" s="221">
        <f t="shared" si="143"/>
        <v>9.04</v>
      </c>
      <c r="AD302" s="222">
        <v>2.86</v>
      </c>
      <c r="AE302" s="222"/>
      <c r="AF302" s="222"/>
      <c r="AG302" s="222">
        <v>4.68</v>
      </c>
      <c r="AH302" s="222">
        <v>1.5</v>
      </c>
      <c r="AI302" s="222"/>
      <c r="AJ302" s="221">
        <f t="shared" si="144"/>
        <v>11.3243085714286</v>
      </c>
      <c r="AK302" s="221">
        <f t="shared" si="135"/>
        <v>5.57302857142857</v>
      </c>
      <c r="AL302" s="221">
        <f t="shared" si="145"/>
        <v>1.7168</v>
      </c>
      <c r="AM302" s="221">
        <f t="shared" si="146"/>
        <v>1.2876</v>
      </c>
      <c r="AN302" s="221">
        <f t="shared" si="147"/>
        <v>0.04292</v>
      </c>
      <c r="AO302" s="221">
        <f t="shared" si="148"/>
        <v>0.12876</v>
      </c>
      <c r="AP302" s="221">
        <f t="shared" si="149"/>
        <v>2.5752</v>
      </c>
      <c r="AQ302" s="222"/>
      <c r="AR302" s="223"/>
    </row>
    <row r="303" ht="25" customHeight="1" spans="1:44">
      <c r="A303" s="215">
        <v>295</v>
      </c>
      <c r="B303" s="216" t="s">
        <v>271</v>
      </c>
      <c r="C303" s="217" t="s">
        <v>207</v>
      </c>
      <c r="D303" s="217">
        <v>334008</v>
      </c>
      <c r="E303" s="216" t="s">
        <v>597</v>
      </c>
      <c r="F303" s="216" t="s">
        <v>591</v>
      </c>
      <c r="G303" s="218">
        <f t="shared" si="139"/>
        <v>60.4080228571429</v>
      </c>
      <c r="H303" s="221">
        <f t="shared" si="140"/>
        <v>0</v>
      </c>
      <c r="I303" s="221">
        <f t="shared" si="141"/>
        <v>0</v>
      </c>
      <c r="J303" s="222"/>
      <c r="K303" s="222"/>
      <c r="L303" s="222"/>
      <c r="M303" s="222"/>
      <c r="N303" s="222"/>
      <c r="O303" s="221">
        <f t="shared" si="119"/>
        <v>0</v>
      </c>
      <c r="P303" s="222"/>
      <c r="Q303" s="222"/>
      <c r="R303" s="222"/>
      <c r="S303" s="222"/>
      <c r="T303" s="222"/>
      <c r="U303" s="222"/>
      <c r="V303" s="221">
        <f t="shared" si="142"/>
        <v>42.9</v>
      </c>
      <c r="W303" s="218">
        <f t="shared" si="120"/>
        <v>28.46</v>
      </c>
      <c r="X303" s="222">
        <v>20.96</v>
      </c>
      <c r="Y303" s="222"/>
      <c r="Z303" s="222">
        <v>7.5</v>
      </c>
      <c r="AA303" s="222"/>
      <c r="AB303" s="222"/>
      <c r="AC303" s="221">
        <f t="shared" si="143"/>
        <v>14.44</v>
      </c>
      <c r="AD303" s="222">
        <v>4.5</v>
      </c>
      <c r="AE303" s="222"/>
      <c r="AF303" s="222"/>
      <c r="AG303" s="222">
        <v>7.44</v>
      </c>
      <c r="AH303" s="222">
        <v>2.5</v>
      </c>
      <c r="AI303" s="222"/>
      <c r="AJ303" s="221">
        <f t="shared" si="144"/>
        <v>17.5080228571429</v>
      </c>
      <c r="AK303" s="221">
        <f t="shared" si="135"/>
        <v>8.67474285714286</v>
      </c>
      <c r="AL303" s="221">
        <f t="shared" si="145"/>
        <v>2.6368</v>
      </c>
      <c r="AM303" s="221">
        <f t="shared" si="146"/>
        <v>1.9776</v>
      </c>
      <c r="AN303" s="221">
        <f t="shared" si="147"/>
        <v>0.06592</v>
      </c>
      <c r="AO303" s="221">
        <f t="shared" si="148"/>
        <v>0.19776</v>
      </c>
      <c r="AP303" s="221">
        <f t="shared" si="149"/>
        <v>3.9552</v>
      </c>
      <c r="AQ303" s="222"/>
      <c r="AR303" s="223"/>
    </row>
    <row r="304" ht="25" customHeight="1" spans="1:44">
      <c r="A304" s="215">
        <v>296</v>
      </c>
      <c r="B304" s="216" t="s">
        <v>271</v>
      </c>
      <c r="C304" s="217" t="s">
        <v>207</v>
      </c>
      <c r="D304" s="217">
        <v>333002</v>
      </c>
      <c r="E304" s="216" t="s">
        <v>598</v>
      </c>
      <c r="F304" s="216" t="s">
        <v>599</v>
      </c>
      <c r="G304" s="218">
        <f t="shared" si="139"/>
        <v>57.7842856</v>
      </c>
      <c r="H304" s="221">
        <f t="shared" si="140"/>
        <v>0</v>
      </c>
      <c r="I304" s="221">
        <f t="shared" si="141"/>
        <v>0</v>
      </c>
      <c r="J304" s="222"/>
      <c r="K304" s="222"/>
      <c r="L304" s="222"/>
      <c r="M304" s="222"/>
      <c r="N304" s="222"/>
      <c r="O304" s="221">
        <f t="shared" si="119"/>
        <v>0</v>
      </c>
      <c r="P304" s="222"/>
      <c r="Q304" s="222"/>
      <c r="R304" s="222"/>
      <c r="S304" s="222"/>
      <c r="T304" s="222"/>
      <c r="U304" s="222"/>
      <c r="V304" s="221">
        <f t="shared" si="142"/>
        <v>41.0683</v>
      </c>
      <c r="W304" s="218">
        <f t="shared" si="120"/>
        <v>27.1032</v>
      </c>
      <c r="X304" s="222">
        <v>19.9332</v>
      </c>
      <c r="Y304" s="222"/>
      <c r="Z304" s="222">
        <v>7.17</v>
      </c>
      <c r="AA304" s="222"/>
      <c r="AB304" s="222"/>
      <c r="AC304" s="221">
        <f t="shared" si="143"/>
        <v>13.9651</v>
      </c>
      <c r="AD304" s="222">
        <v>4.302</v>
      </c>
      <c r="AE304" s="222"/>
      <c r="AF304" s="222"/>
      <c r="AG304" s="222">
        <v>7.1631</v>
      </c>
      <c r="AH304" s="222">
        <v>2.5</v>
      </c>
      <c r="AI304" s="222"/>
      <c r="AJ304" s="221">
        <f t="shared" si="144"/>
        <v>16.7159856</v>
      </c>
      <c r="AK304" s="221">
        <f t="shared" si="135"/>
        <v>8.299392</v>
      </c>
      <c r="AL304" s="221">
        <f t="shared" si="145"/>
        <v>2.512416</v>
      </c>
      <c r="AM304" s="221">
        <f t="shared" si="146"/>
        <v>1.884312</v>
      </c>
      <c r="AN304" s="221">
        <f t="shared" si="147"/>
        <v>0.0628104</v>
      </c>
      <c r="AO304" s="221">
        <f t="shared" si="148"/>
        <v>0.1884312</v>
      </c>
      <c r="AP304" s="221">
        <f t="shared" si="149"/>
        <v>3.768624</v>
      </c>
      <c r="AQ304" s="222"/>
      <c r="AR304" s="220"/>
    </row>
    <row r="305" ht="25" customHeight="1" spans="1:44">
      <c r="A305" s="215">
        <v>297</v>
      </c>
      <c r="B305" s="216" t="s">
        <v>271</v>
      </c>
      <c r="C305" s="217" t="s">
        <v>207</v>
      </c>
      <c r="D305" s="217">
        <v>333008</v>
      </c>
      <c r="E305" s="216" t="s">
        <v>600</v>
      </c>
      <c r="F305" s="216" t="s">
        <v>599</v>
      </c>
      <c r="G305" s="218">
        <f t="shared" si="139"/>
        <v>88.8199265142857</v>
      </c>
      <c r="H305" s="221">
        <f t="shared" si="140"/>
        <v>0</v>
      </c>
      <c r="I305" s="221">
        <f t="shared" si="141"/>
        <v>0</v>
      </c>
      <c r="J305" s="222"/>
      <c r="K305" s="222"/>
      <c r="L305" s="222"/>
      <c r="M305" s="222"/>
      <c r="N305" s="222"/>
      <c r="O305" s="221">
        <f t="shared" si="119"/>
        <v>0</v>
      </c>
      <c r="P305" s="222"/>
      <c r="Q305" s="222"/>
      <c r="R305" s="222"/>
      <c r="S305" s="222"/>
      <c r="T305" s="222"/>
      <c r="U305" s="222"/>
      <c r="V305" s="221">
        <f t="shared" si="142"/>
        <v>62.8929</v>
      </c>
      <c r="W305" s="218">
        <f t="shared" si="120"/>
        <v>43.6128</v>
      </c>
      <c r="X305" s="222">
        <v>33.228</v>
      </c>
      <c r="Y305" s="222"/>
      <c r="Z305" s="222">
        <v>10.3848</v>
      </c>
      <c r="AA305" s="222"/>
      <c r="AB305" s="222"/>
      <c r="AC305" s="221">
        <f t="shared" si="143"/>
        <v>19.2801</v>
      </c>
      <c r="AD305" s="222">
        <v>6.2308</v>
      </c>
      <c r="AE305" s="222"/>
      <c r="AF305" s="222"/>
      <c r="AG305" s="222">
        <v>10.0493</v>
      </c>
      <c r="AH305" s="222">
        <v>3</v>
      </c>
      <c r="AI305" s="222"/>
      <c r="AJ305" s="221">
        <f t="shared" si="144"/>
        <v>25.9270265142857</v>
      </c>
      <c r="AK305" s="221">
        <f t="shared" si="135"/>
        <v>12.5689417142857</v>
      </c>
      <c r="AL305" s="221">
        <f t="shared" si="145"/>
        <v>3.987488</v>
      </c>
      <c r="AM305" s="221">
        <f t="shared" si="146"/>
        <v>2.990616</v>
      </c>
      <c r="AN305" s="221">
        <f t="shared" si="147"/>
        <v>0.0996872</v>
      </c>
      <c r="AO305" s="221">
        <f t="shared" si="148"/>
        <v>0.2990616</v>
      </c>
      <c r="AP305" s="221">
        <f t="shared" si="149"/>
        <v>5.981232</v>
      </c>
      <c r="AQ305" s="222"/>
      <c r="AR305" s="220"/>
    </row>
    <row r="306" ht="25" customHeight="1" spans="1:44">
      <c r="A306" s="215">
        <v>298</v>
      </c>
      <c r="B306" s="216" t="s">
        <v>271</v>
      </c>
      <c r="C306" s="217" t="s">
        <v>207</v>
      </c>
      <c r="D306" s="217">
        <v>333021</v>
      </c>
      <c r="E306" s="216" t="s">
        <v>601</v>
      </c>
      <c r="F306" s="216" t="s">
        <v>599</v>
      </c>
      <c r="G306" s="218">
        <f t="shared" si="139"/>
        <v>105.75268</v>
      </c>
      <c r="H306" s="221">
        <f t="shared" si="140"/>
        <v>0</v>
      </c>
      <c r="I306" s="221">
        <f t="shared" si="141"/>
        <v>0</v>
      </c>
      <c r="J306" s="222"/>
      <c r="K306" s="222"/>
      <c r="L306" s="222"/>
      <c r="M306" s="222"/>
      <c r="N306" s="222"/>
      <c r="O306" s="221">
        <f t="shared" si="119"/>
        <v>0</v>
      </c>
      <c r="P306" s="222"/>
      <c r="Q306" s="222"/>
      <c r="R306" s="222"/>
      <c r="S306" s="222"/>
      <c r="T306" s="222"/>
      <c r="U306" s="222"/>
      <c r="V306" s="221">
        <f t="shared" si="142"/>
        <v>77.54</v>
      </c>
      <c r="W306" s="218">
        <f t="shared" si="120"/>
        <v>44.67</v>
      </c>
      <c r="X306" s="222">
        <v>31.93</v>
      </c>
      <c r="Y306" s="222"/>
      <c r="Z306" s="222">
        <v>12.74</v>
      </c>
      <c r="AA306" s="222"/>
      <c r="AB306" s="222"/>
      <c r="AC306" s="221">
        <f t="shared" si="143"/>
        <v>32.87</v>
      </c>
      <c r="AD306" s="222">
        <v>7.64</v>
      </c>
      <c r="AE306" s="222"/>
      <c r="AF306" s="222">
        <v>7.99</v>
      </c>
      <c r="AG306" s="222">
        <v>12.74</v>
      </c>
      <c r="AH306" s="222">
        <v>4.5</v>
      </c>
      <c r="AI306" s="222"/>
      <c r="AJ306" s="221">
        <f t="shared" si="144"/>
        <v>28.21268</v>
      </c>
      <c r="AK306" s="221">
        <f t="shared" si="135"/>
        <v>14.1936</v>
      </c>
      <c r="AL306" s="221">
        <f t="shared" si="145"/>
        <v>4.1848</v>
      </c>
      <c r="AM306" s="221">
        <f t="shared" si="146"/>
        <v>3.1386</v>
      </c>
      <c r="AN306" s="221">
        <f t="shared" si="147"/>
        <v>0.10462</v>
      </c>
      <c r="AO306" s="221">
        <f t="shared" si="148"/>
        <v>0.31386</v>
      </c>
      <c r="AP306" s="221">
        <f t="shared" si="149"/>
        <v>6.2772</v>
      </c>
      <c r="AQ306" s="222"/>
      <c r="AR306" s="220"/>
    </row>
    <row r="307" ht="25" customHeight="1" spans="1:44">
      <c r="A307" s="215">
        <v>299</v>
      </c>
      <c r="B307" s="216" t="s">
        <v>271</v>
      </c>
      <c r="C307" s="217" t="s">
        <v>207</v>
      </c>
      <c r="D307" s="217">
        <v>334003</v>
      </c>
      <c r="E307" s="216" t="s">
        <v>602</v>
      </c>
      <c r="F307" s="216" t="s">
        <v>599</v>
      </c>
      <c r="G307" s="218">
        <f t="shared" si="139"/>
        <v>82.7852358857143</v>
      </c>
      <c r="H307" s="221">
        <f t="shared" si="140"/>
        <v>0</v>
      </c>
      <c r="I307" s="221">
        <f t="shared" si="141"/>
        <v>0</v>
      </c>
      <c r="J307" s="222"/>
      <c r="K307" s="222"/>
      <c r="L307" s="222"/>
      <c r="M307" s="222"/>
      <c r="N307" s="222"/>
      <c r="O307" s="221">
        <f t="shared" si="119"/>
        <v>0</v>
      </c>
      <c r="P307" s="222"/>
      <c r="Q307" s="222"/>
      <c r="R307" s="222"/>
      <c r="S307" s="222"/>
      <c r="T307" s="222"/>
      <c r="U307" s="222"/>
      <c r="V307" s="221">
        <f t="shared" si="142"/>
        <v>59.6104</v>
      </c>
      <c r="W307" s="218">
        <f t="shared" si="120"/>
        <v>37.0428</v>
      </c>
      <c r="X307" s="222">
        <v>26.8188</v>
      </c>
      <c r="Y307" s="222"/>
      <c r="Z307" s="222">
        <v>10.224</v>
      </c>
      <c r="AA307" s="222"/>
      <c r="AB307" s="222"/>
      <c r="AC307" s="221">
        <f t="shared" si="143"/>
        <v>22.5676</v>
      </c>
      <c r="AD307" s="222">
        <v>6.1344</v>
      </c>
      <c r="AE307" s="222"/>
      <c r="AF307" s="222">
        <v>2.6629</v>
      </c>
      <c r="AG307" s="222">
        <v>10.2703</v>
      </c>
      <c r="AH307" s="222">
        <v>3.5</v>
      </c>
      <c r="AI307" s="222"/>
      <c r="AJ307" s="221">
        <f t="shared" si="144"/>
        <v>23.1748358857143</v>
      </c>
      <c r="AK307" s="221">
        <f t="shared" si="135"/>
        <v>11.6033462857143</v>
      </c>
      <c r="AL307" s="221">
        <f t="shared" si="145"/>
        <v>3.454176</v>
      </c>
      <c r="AM307" s="221">
        <f t="shared" si="146"/>
        <v>2.590632</v>
      </c>
      <c r="AN307" s="221">
        <f t="shared" si="147"/>
        <v>0.0863544</v>
      </c>
      <c r="AO307" s="221">
        <f t="shared" si="148"/>
        <v>0.2590632</v>
      </c>
      <c r="AP307" s="221">
        <f t="shared" si="149"/>
        <v>5.181264</v>
      </c>
      <c r="AQ307" s="222"/>
      <c r="AR307" s="223"/>
    </row>
    <row r="308" ht="25" customHeight="1" spans="1:44">
      <c r="A308" s="215">
        <v>300</v>
      </c>
      <c r="B308" s="216" t="s">
        <v>271</v>
      </c>
      <c r="C308" s="217" t="s">
        <v>207</v>
      </c>
      <c r="D308" s="217">
        <v>333020</v>
      </c>
      <c r="E308" s="216" t="s">
        <v>603</v>
      </c>
      <c r="F308" s="216" t="s">
        <v>604</v>
      </c>
      <c r="G308" s="218">
        <f t="shared" si="139"/>
        <v>149.660097142857</v>
      </c>
      <c r="H308" s="221">
        <f t="shared" si="140"/>
        <v>0</v>
      </c>
      <c r="I308" s="221">
        <f t="shared" si="141"/>
        <v>0</v>
      </c>
      <c r="J308" s="222"/>
      <c r="K308" s="222"/>
      <c r="L308" s="222"/>
      <c r="M308" s="222"/>
      <c r="N308" s="222"/>
      <c r="O308" s="221">
        <f t="shared" si="119"/>
        <v>0</v>
      </c>
      <c r="P308" s="222"/>
      <c r="Q308" s="222"/>
      <c r="R308" s="222"/>
      <c r="S308" s="222"/>
      <c r="T308" s="222"/>
      <c r="U308" s="222"/>
      <c r="V308" s="221">
        <f t="shared" si="142"/>
        <v>106.1</v>
      </c>
      <c r="W308" s="218">
        <f t="shared" si="120"/>
        <v>72.78</v>
      </c>
      <c r="X308" s="222">
        <v>55.2</v>
      </c>
      <c r="Y308" s="222"/>
      <c r="Z308" s="222">
        <v>17.58</v>
      </c>
      <c r="AA308" s="222"/>
      <c r="AB308" s="222"/>
      <c r="AC308" s="221">
        <f t="shared" si="143"/>
        <v>33.32</v>
      </c>
      <c r="AD308" s="222">
        <v>10.55</v>
      </c>
      <c r="AE308" s="222"/>
      <c r="AF308" s="222"/>
      <c r="AG308" s="222">
        <v>17.27</v>
      </c>
      <c r="AH308" s="222">
        <v>5.5</v>
      </c>
      <c r="AI308" s="222"/>
      <c r="AJ308" s="221">
        <f t="shared" si="144"/>
        <v>43.5600971428571</v>
      </c>
      <c r="AK308" s="221">
        <f t="shared" si="135"/>
        <v>21.2276571428571</v>
      </c>
      <c r="AL308" s="221">
        <f t="shared" si="145"/>
        <v>6.6664</v>
      </c>
      <c r="AM308" s="221">
        <f t="shared" si="146"/>
        <v>4.9998</v>
      </c>
      <c r="AN308" s="221">
        <f t="shared" si="147"/>
        <v>0.16666</v>
      </c>
      <c r="AO308" s="221">
        <f t="shared" si="148"/>
        <v>0.49998</v>
      </c>
      <c r="AP308" s="221">
        <f t="shared" si="149"/>
        <v>9.9996</v>
      </c>
      <c r="AQ308" s="222"/>
      <c r="AR308" s="220"/>
    </row>
    <row r="309" ht="25" customHeight="1" spans="1:44">
      <c r="A309" s="215">
        <v>301</v>
      </c>
      <c r="B309" s="216" t="s">
        <v>271</v>
      </c>
      <c r="C309" s="217" t="s">
        <v>207</v>
      </c>
      <c r="D309" s="217">
        <v>334004</v>
      </c>
      <c r="E309" s="216" t="s">
        <v>605</v>
      </c>
      <c r="F309" s="216" t="s">
        <v>606</v>
      </c>
      <c r="G309" s="218">
        <f t="shared" si="139"/>
        <v>138.066550514286</v>
      </c>
      <c r="H309" s="221">
        <f t="shared" si="140"/>
        <v>0</v>
      </c>
      <c r="I309" s="221">
        <f t="shared" si="141"/>
        <v>0</v>
      </c>
      <c r="J309" s="222"/>
      <c r="K309" s="222"/>
      <c r="L309" s="222"/>
      <c r="M309" s="222"/>
      <c r="N309" s="222"/>
      <c r="O309" s="221">
        <f t="shared" si="119"/>
        <v>0</v>
      </c>
      <c r="P309" s="222"/>
      <c r="Q309" s="222"/>
      <c r="R309" s="222"/>
      <c r="S309" s="222"/>
      <c r="T309" s="222"/>
      <c r="U309" s="222"/>
      <c r="V309" s="221">
        <f t="shared" si="142"/>
        <v>118.6841</v>
      </c>
      <c r="W309" s="218">
        <f t="shared" si="120"/>
        <v>31.4384</v>
      </c>
      <c r="X309" s="222">
        <v>22.9272</v>
      </c>
      <c r="Y309" s="222">
        <v>0.29</v>
      </c>
      <c r="Z309" s="222">
        <v>8.2212</v>
      </c>
      <c r="AA309" s="222"/>
      <c r="AB309" s="222"/>
      <c r="AC309" s="221">
        <f t="shared" si="143"/>
        <v>87.2457</v>
      </c>
      <c r="AD309" s="222">
        <v>4.9332</v>
      </c>
      <c r="AE309" s="222"/>
      <c r="AF309" s="222">
        <v>70.9663</v>
      </c>
      <c r="AG309" s="222">
        <v>8.3462</v>
      </c>
      <c r="AH309" s="222">
        <v>3</v>
      </c>
      <c r="AI309" s="222"/>
      <c r="AJ309" s="221">
        <f t="shared" si="144"/>
        <v>19.3824505142857</v>
      </c>
      <c r="AK309" s="221">
        <f t="shared" si="135"/>
        <v>9.63486171428571</v>
      </c>
      <c r="AL309" s="221">
        <f t="shared" si="145"/>
        <v>2.909728</v>
      </c>
      <c r="AM309" s="221">
        <f t="shared" si="146"/>
        <v>2.182296</v>
      </c>
      <c r="AN309" s="221">
        <f t="shared" si="147"/>
        <v>0.0727432</v>
      </c>
      <c r="AO309" s="221">
        <f t="shared" si="148"/>
        <v>0.2182296</v>
      </c>
      <c r="AP309" s="221">
        <f t="shared" si="149"/>
        <v>4.364592</v>
      </c>
      <c r="AQ309" s="222"/>
      <c r="AR309" s="223" t="s">
        <v>607</v>
      </c>
    </row>
    <row r="310" ht="25" customHeight="1" spans="1:44">
      <c r="A310" s="215">
        <v>302</v>
      </c>
      <c r="B310" s="216" t="s">
        <v>271</v>
      </c>
      <c r="C310" s="217" t="s">
        <v>207</v>
      </c>
      <c r="D310" s="217">
        <v>334005</v>
      </c>
      <c r="E310" s="216" t="s">
        <v>608</v>
      </c>
      <c r="F310" s="216" t="s">
        <v>606</v>
      </c>
      <c r="G310" s="218">
        <f t="shared" si="139"/>
        <v>77.5907542857143</v>
      </c>
      <c r="H310" s="221">
        <f t="shared" si="140"/>
        <v>0</v>
      </c>
      <c r="I310" s="221">
        <f t="shared" si="141"/>
        <v>0</v>
      </c>
      <c r="J310" s="222"/>
      <c r="K310" s="222"/>
      <c r="L310" s="222"/>
      <c r="M310" s="222"/>
      <c r="N310" s="222"/>
      <c r="O310" s="221">
        <f t="shared" si="119"/>
        <v>0</v>
      </c>
      <c r="P310" s="222"/>
      <c r="Q310" s="222"/>
      <c r="R310" s="222"/>
      <c r="S310" s="222"/>
      <c r="T310" s="222"/>
      <c r="U310" s="222"/>
      <c r="V310" s="221">
        <f t="shared" si="142"/>
        <v>57.45</v>
      </c>
      <c r="W310" s="218">
        <f t="shared" si="120"/>
        <v>32.4</v>
      </c>
      <c r="X310" s="222">
        <v>23.6</v>
      </c>
      <c r="Y310" s="222"/>
      <c r="Z310" s="222">
        <v>8.8</v>
      </c>
      <c r="AA310" s="222"/>
      <c r="AB310" s="222"/>
      <c r="AC310" s="221">
        <f t="shared" si="143"/>
        <v>25.05</v>
      </c>
      <c r="AD310" s="222">
        <v>5.28</v>
      </c>
      <c r="AE310" s="222"/>
      <c r="AF310" s="222">
        <v>7.99</v>
      </c>
      <c r="AG310" s="222">
        <v>8.78</v>
      </c>
      <c r="AH310" s="222">
        <v>3</v>
      </c>
      <c r="AI310" s="222"/>
      <c r="AJ310" s="221">
        <f t="shared" si="144"/>
        <v>20.1407542857143</v>
      </c>
      <c r="AK310" s="221">
        <f t="shared" si="135"/>
        <v>10.0425142857143</v>
      </c>
      <c r="AL310" s="221">
        <f t="shared" si="145"/>
        <v>3.0144</v>
      </c>
      <c r="AM310" s="221">
        <f t="shared" si="146"/>
        <v>2.2608</v>
      </c>
      <c r="AN310" s="221">
        <f t="shared" si="147"/>
        <v>0.07536</v>
      </c>
      <c r="AO310" s="221">
        <f t="shared" si="148"/>
        <v>0.22608</v>
      </c>
      <c r="AP310" s="221">
        <f t="shared" si="149"/>
        <v>4.5216</v>
      </c>
      <c r="AQ310" s="222"/>
      <c r="AR310" s="223" t="s">
        <v>609</v>
      </c>
    </row>
    <row r="311" ht="25" customHeight="1" spans="1:44">
      <c r="A311" s="215">
        <v>303</v>
      </c>
      <c r="B311" s="216" t="s">
        <v>271</v>
      </c>
      <c r="C311" s="217" t="s">
        <v>207</v>
      </c>
      <c r="D311" s="217">
        <v>333012</v>
      </c>
      <c r="E311" s="216" t="s">
        <v>610</v>
      </c>
      <c r="F311" s="216" t="s">
        <v>611</v>
      </c>
      <c r="G311" s="218">
        <f t="shared" si="139"/>
        <v>145.105354285714</v>
      </c>
      <c r="H311" s="221">
        <f t="shared" si="140"/>
        <v>0</v>
      </c>
      <c r="I311" s="221">
        <f t="shared" si="141"/>
        <v>0</v>
      </c>
      <c r="J311" s="222"/>
      <c r="K311" s="222"/>
      <c r="L311" s="222"/>
      <c r="M311" s="222"/>
      <c r="N311" s="222"/>
      <c r="O311" s="221">
        <f t="shared" si="119"/>
        <v>0</v>
      </c>
      <c r="P311" s="222"/>
      <c r="Q311" s="222"/>
      <c r="R311" s="222"/>
      <c r="S311" s="222"/>
      <c r="T311" s="222"/>
      <c r="U311" s="222"/>
      <c r="V311" s="221">
        <f t="shared" si="142"/>
        <v>105.18</v>
      </c>
      <c r="W311" s="218">
        <f t="shared" si="120"/>
        <v>66.27</v>
      </c>
      <c r="X311" s="222">
        <v>49.84</v>
      </c>
      <c r="Y311" s="222"/>
      <c r="Z311" s="222">
        <v>16.43</v>
      </c>
      <c r="AA311" s="222"/>
      <c r="AB311" s="222"/>
      <c r="AC311" s="221">
        <f t="shared" si="143"/>
        <v>38.91</v>
      </c>
      <c r="AD311" s="222">
        <v>9.86</v>
      </c>
      <c r="AE311" s="222"/>
      <c r="AF311" s="222">
        <v>7.99</v>
      </c>
      <c r="AG311" s="222">
        <v>16.06</v>
      </c>
      <c r="AH311" s="222">
        <v>5</v>
      </c>
      <c r="AI311" s="222"/>
      <c r="AJ311" s="221">
        <f t="shared" si="144"/>
        <v>39.9253542857143</v>
      </c>
      <c r="AK311" s="221">
        <f t="shared" si="135"/>
        <v>19.5225142857143</v>
      </c>
      <c r="AL311" s="221">
        <f t="shared" si="145"/>
        <v>6.0904</v>
      </c>
      <c r="AM311" s="221">
        <f t="shared" si="146"/>
        <v>4.5678</v>
      </c>
      <c r="AN311" s="221">
        <f t="shared" si="147"/>
        <v>0.15226</v>
      </c>
      <c r="AO311" s="221">
        <f t="shared" si="148"/>
        <v>0.45678</v>
      </c>
      <c r="AP311" s="221">
        <f t="shared" si="149"/>
        <v>9.1356</v>
      </c>
      <c r="AQ311" s="222"/>
      <c r="AR311" s="223" t="s">
        <v>609</v>
      </c>
    </row>
    <row r="312" s="170" customFormat="1" ht="30" customHeight="1" spans="1:44">
      <c r="A312" s="215">
        <v>304</v>
      </c>
      <c r="B312" s="211"/>
      <c r="C312" s="211"/>
      <c r="D312" s="212" t="s">
        <v>612</v>
      </c>
      <c r="E312" s="229"/>
      <c r="F312" s="211"/>
      <c r="G312" s="230">
        <f t="shared" ref="G312:N312" si="150">SUM(G299:G311)</f>
        <v>2468.17753771429</v>
      </c>
      <c r="H312" s="230">
        <f t="shared" si="150"/>
        <v>1134.5794</v>
      </c>
      <c r="I312" s="230">
        <f t="shared" si="150"/>
        <v>340.2344</v>
      </c>
      <c r="J312" s="230">
        <f t="shared" si="150"/>
        <v>140.8832</v>
      </c>
      <c r="K312" s="230">
        <f t="shared" si="150"/>
        <v>87.9112</v>
      </c>
      <c r="L312" s="230">
        <f t="shared" si="150"/>
        <v>0</v>
      </c>
      <c r="M312" s="230">
        <f t="shared" si="150"/>
        <v>0</v>
      </c>
      <c r="N312" s="230">
        <f t="shared" si="150"/>
        <v>111.44</v>
      </c>
      <c r="O312" s="221">
        <f t="shared" si="119"/>
        <v>794.345</v>
      </c>
      <c r="P312" s="230">
        <f>SUM(P299:P311)</f>
        <v>11.7436</v>
      </c>
      <c r="Q312" s="230">
        <f t="shared" ref="Q312:AL312" si="151">SUM(Q299:Q311)</f>
        <v>0</v>
      </c>
      <c r="R312" s="230">
        <f t="shared" si="151"/>
        <v>473.56</v>
      </c>
      <c r="S312" s="230">
        <f t="shared" si="151"/>
        <v>5.2614</v>
      </c>
      <c r="T312" s="230">
        <f t="shared" si="151"/>
        <v>16.5</v>
      </c>
      <c r="U312" s="230">
        <f t="shared" si="151"/>
        <v>287.28</v>
      </c>
      <c r="V312" s="230">
        <f t="shared" si="151"/>
        <v>888.5157</v>
      </c>
      <c r="W312" s="230">
        <f t="shared" si="151"/>
        <v>527.7772</v>
      </c>
      <c r="X312" s="230">
        <f t="shared" si="151"/>
        <v>390.8372</v>
      </c>
      <c r="Y312" s="230">
        <f t="shared" si="151"/>
        <v>0.29</v>
      </c>
      <c r="Z312" s="230">
        <f t="shared" si="151"/>
        <v>136.65</v>
      </c>
      <c r="AA312" s="230">
        <f t="shared" si="151"/>
        <v>0</v>
      </c>
      <c r="AB312" s="230">
        <f t="shared" si="151"/>
        <v>0</v>
      </c>
      <c r="AC312" s="230">
        <f t="shared" si="151"/>
        <v>360.7385</v>
      </c>
      <c r="AD312" s="230">
        <f t="shared" si="151"/>
        <v>81.9904</v>
      </c>
      <c r="AE312" s="230">
        <f t="shared" si="151"/>
        <v>0</v>
      </c>
      <c r="AF312" s="230">
        <f t="shared" si="151"/>
        <v>97.5992</v>
      </c>
      <c r="AG312" s="230">
        <f t="shared" si="151"/>
        <v>135.6489</v>
      </c>
      <c r="AH312" s="230">
        <f t="shared" si="151"/>
        <v>45.5</v>
      </c>
      <c r="AI312" s="230">
        <f t="shared" si="151"/>
        <v>0</v>
      </c>
      <c r="AJ312" s="230">
        <f t="shared" si="151"/>
        <v>445.082437714286</v>
      </c>
      <c r="AK312" s="230">
        <f t="shared" si="151"/>
        <v>220.347821714286</v>
      </c>
      <c r="AL312" s="230">
        <f t="shared" ref="AL312:AQ312" si="152">SUM(AL299:AL311)</f>
        <v>67.08496</v>
      </c>
      <c r="AM312" s="230">
        <f t="shared" si="152"/>
        <v>50.31372</v>
      </c>
      <c r="AN312" s="230">
        <f t="shared" si="152"/>
        <v>1.677124</v>
      </c>
      <c r="AO312" s="230">
        <f t="shared" si="152"/>
        <v>5.031372</v>
      </c>
      <c r="AP312" s="230">
        <f t="shared" si="152"/>
        <v>100.62744</v>
      </c>
      <c r="AQ312" s="230">
        <f t="shared" si="152"/>
        <v>0</v>
      </c>
      <c r="AR312" s="220"/>
    </row>
    <row r="313" ht="25" customHeight="1" spans="1:44">
      <c r="A313" s="215">
        <v>305</v>
      </c>
      <c r="B313" s="216" t="s">
        <v>613</v>
      </c>
      <c r="C313" s="217" t="s">
        <v>204</v>
      </c>
      <c r="D313" s="217">
        <v>326001</v>
      </c>
      <c r="E313" s="216" t="s">
        <v>614</v>
      </c>
      <c r="F313" s="216" t="s">
        <v>615</v>
      </c>
      <c r="G313" s="218">
        <f t="shared" ref="G313:G350" si="153">H313+V313+AJ313</f>
        <v>372.54784</v>
      </c>
      <c r="H313" s="221">
        <f t="shared" ref="H313:H350" si="154">I313+O313</f>
        <v>283.66</v>
      </c>
      <c r="I313" s="221">
        <f t="shared" ref="I313:I350" si="155">SUM(J313:N313)</f>
        <v>245.74</v>
      </c>
      <c r="J313" s="222">
        <v>104.39</v>
      </c>
      <c r="K313" s="222">
        <v>63.69</v>
      </c>
      <c r="L313" s="222"/>
      <c r="M313" s="222"/>
      <c r="N313" s="222">
        <v>77.66</v>
      </c>
      <c r="O313" s="221">
        <f t="shared" si="119"/>
        <v>37.92</v>
      </c>
      <c r="P313" s="222">
        <v>8.86</v>
      </c>
      <c r="Q313" s="222"/>
      <c r="R313" s="222">
        <v>5.32</v>
      </c>
      <c r="S313" s="222">
        <v>13.24</v>
      </c>
      <c r="T313" s="222">
        <v>10.5</v>
      </c>
      <c r="U313" s="222"/>
      <c r="V313" s="221">
        <f t="shared" ref="V313:V350" si="156">W313+AC313</f>
        <v>0</v>
      </c>
      <c r="W313" s="218">
        <f t="shared" si="120"/>
        <v>0</v>
      </c>
      <c r="X313" s="222"/>
      <c r="Y313" s="222"/>
      <c r="Z313" s="222"/>
      <c r="AA313" s="222"/>
      <c r="AB313" s="222"/>
      <c r="AC313" s="221">
        <f t="shared" ref="AC313:AC350" si="157">SUM(AD313:AI313)</f>
        <v>0</v>
      </c>
      <c r="AD313" s="222"/>
      <c r="AE313" s="222"/>
      <c r="AF313" s="222"/>
      <c r="AG313" s="222"/>
      <c r="AH313" s="222"/>
      <c r="AI313" s="222"/>
      <c r="AJ313" s="221">
        <f t="shared" ref="AJ313:AJ350" si="158">SUM(AK313:AQ313)</f>
        <v>88.88784</v>
      </c>
      <c r="AK313" s="221">
        <f t="shared" si="135"/>
        <v>43.8424</v>
      </c>
      <c r="AL313" s="221">
        <f t="shared" ref="AL313:AL350" si="159">SUM(J313,K313,X313,Y313,Z313,AD313)*0.08</f>
        <v>13.4464</v>
      </c>
      <c r="AM313" s="221">
        <f t="shared" ref="AM313:AM350" si="160">SUM(J313,K313,X313,Y313,Z313,AD313)*0.06</f>
        <v>10.0848</v>
      </c>
      <c r="AN313" s="221">
        <f t="shared" ref="AN313:AN350" si="161">SUM(J313,K313,X313,Y313,Z313,AD313)*0.002</f>
        <v>0.33616</v>
      </c>
      <c r="AO313" s="221">
        <f t="shared" ref="AO313:AO350" si="162">SUM(J313,K313,X313,Y313,Z313,AD313)*0.006</f>
        <v>1.00848</v>
      </c>
      <c r="AP313" s="221">
        <f t="shared" ref="AP313:AP350" si="163">SUM(J313,K313,X313,Y313,Z313,AD313)*0.12</f>
        <v>20.1696</v>
      </c>
      <c r="AQ313" s="222"/>
      <c r="AR313" s="236"/>
    </row>
    <row r="314" ht="25" customHeight="1" spans="1:44">
      <c r="A314" s="215">
        <v>306</v>
      </c>
      <c r="B314" s="216" t="s">
        <v>613</v>
      </c>
      <c r="C314" s="217" t="s">
        <v>204</v>
      </c>
      <c r="D314" s="217">
        <v>326002</v>
      </c>
      <c r="E314" s="216" t="s">
        <v>616</v>
      </c>
      <c r="F314" s="216" t="s">
        <v>615</v>
      </c>
      <c r="G314" s="218">
        <f t="shared" si="153"/>
        <v>162.4696</v>
      </c>
      <c r="H314" s="221">
        <f t="shared" si="154"/>
        <v>124.09</v>
      </c>
      <c r="I314" s="221">
        <f t="shared" si="155"/>
        <v>107.27</v>
      </c>
      <c r="J314" s="222">
        <v>43.81</v>
      </c>
      <c r="K314" s="222">
        <v>27.99</v>
      </c>
      <c r="L314" s="222"/>
      <c r="M314" s="222"/>
      <c r="N314" s="222">
        <v>35.47</v>
      </c>
      <c r="O314" s="221">
        <f t="shared" si="119"/>
        <v>16.82</v>
      </c>
      <c r="P314" s="222">
        <v>3.47</v>
      </c>
      <c r="Q314" s="222"/>
      <c r="R314" s="222">
        <v>2.66</v>
      </c>
      <c r="S314" s="222">
        <v>5.19</v>
      </c>
      <c r="T314" s="222">
        <v>5.5</v>
      </c>
      <c r="U314" s="222"/>
      <c r="V314" s="221">
        <f t="shared" si="156"/>
        <v>0</v>
      </c>
      <c r="W314" s="218">
        <f t="shared" si="120"/>
        <v>0</v>
      </c>
      <c r="X314" s="222"/>
      <c r="Y314" s="222"/>
      <c r="Z314" s="222"/>
      <c r="AA314" s="222"/>
      <c r="AB314" s="222"/>
      <c r="AC314" s="221">
        <f t="shared" si="157"/>
        <v>0</v>
      </c>
      <c r="AD314" s="222"/>
      <c r="AE314" s="222"/>
      <c r="AF314" s="222"/>
      <c r="AG314" s="222"/>
      <c r="AH314" s="222"/>
      <c r="AI314" s="222"/>
      <c r="AJ314" s="221">
        <f t="shared" si="158"/>
        <v>38.3796</v>
      </c>
      <c r="AK314" s="221">
        <f t="shared" ref="AK314:AK345" si="164">SUM(J314,K314,P314,N314/0.8,X314,Y314,Z314,AG314/0.35,AD314)*0.16</f>
        <v>19.1372</v>
      </c>
      <c r="AL314" s="221">
        <f t="shared" si="159"/>
        <v>5.744</v>
      </c>
      <c r="AM314" s="221">
        <f t="shared" si="160"/>
        <v>4.308</v>
      </c>
      <c r="AN314" s="221">
        <f t="shared" si="161"/>
        <v>0.1436</v>
      </c>
      <c r="AO314" s="221">
        <f t="shared" si="162"/>
        <v>0.4308</v>
      </c>
      <c r="AP314" s="221">
        <f t="shared" si="163"/>
        <v>8.616</v>
      </c>
      <c r="AQ314" s="222"/>
      <c r="AR314" s="220"/>
    </row>
    <row r="315" ht="25" customHeight="1" spans="1:44">
      <c r="A315" s="215">
        <v>307</v>
      </c>
      <c r="B315" s="216" t="s">
        <v>613</v>
      </c>
      <c r="C315" s="217" t="s">
        <v>204</v>
      </c>
      <c r="D315" s="217">
        <v>326009</v>
      </c>
      <c r="E315" s="216" t="s">
        <v>617</v>
      </c>
      <c r="F315" s="216" t="s">
        <v>618</v>
      </c>
      <c r="G315" s="218">
        <f t="shared" si="153"/>
        <v>262.900291428571</v>
      </c>
      <c r="H315" s="221">
        <f t="shared" si="154"/>
        <v>76.17</v>
      </c>
      <c r="I315" s="221">
        <f t="shared" si="155"/>
        <v>66.86</v>
      </c>
      <c r="J315" s="222">
        <v>26.44</v>
      </c>
      <c r="K315" s="222">
        <v>17.76</v>
      </c>
      <c r="L315" s="222"/>
      <c r="M315" s="222"/>
      <c r="N315" s="222">
        <v>22.66</v>
      </c>
      <c r="O315" s="221">
        <f t="shared" si="119"/>
        <v>9.31</v>
      </c>
      <c r="P315" s="222">
        <v>2.2</v>
      </c>
      <c r="Q315" s="222"/>
      <c r="R315" s="222"/>
      <c r="S315" s="222">
        <v>3.61</v>
      </c>
      <c r="T315" s="222">
        <v>3.5</v>
      </c>
      <c r="U315" s="222"/>
      <c r="V315" s="221">
        <f t="shared" si="156"/>
        <v>116.55</v>
      </c>
      <c r="W315" s="218">
        <f t="shared" si="120"/>
        <v>78.7</v>
      </c>
      <c r="X315" s="222">
        <v>56.88</v>
      </c>
      <c r="Y315" s="222"/>
      <c r="Z315" s="222">
        <v>19.32</v>
      </c>
      <c r="AA315" s="222"/>
      <c r="AB315" s="222">
        <v>2.5</v>
      </c>
      <c r="AC315" s="221">
        <f t="shared" si="157"/>
        <v>37.85</v>
      </c>
      <c r="AD315" s="222">
        <v>11.59</v>
      </c>
      <c r="AE315" s="222"/>
      <c r="AF315" s="222"/>
      <c r="AG315" s="222">
        <v>19.26</v>
      </c>
      <c r="AH315" s="222">
        <v>7</v>
      </c>
      <c r="AI315" s="222"/>
      <c r="AJ315" s="221">
        <f t="shared" si="158"/>
        <v>70.1802914285714</v>
      </c>
      <c r="AK315" s="221">
        <f t="shared" si="164"/>
        <v>34.8069714285714</v>
      </c>
      <c r="AL315" s="221">
        <f t="shared" si="159"/>
        <v>10.5592</v>
      </c>
      <c r="AM315" s="221">
        <f t="shared" si="160"/>
        <v>7.9194</v>
      </c>
      <c r="AN315" s="221">
        <f t="shared" si="161"/>
        <v>0.26398</v>
      </c>
      <c r="AO315" s="221">
        <f t="shared" si="162"/>
        <v>0.79194</v>
      </c>
      <c r="AP315" s="221">
        <f t="shared" si="163"/>
        <v>15.8388</v>
      </c>
      <c r="AQ315" s="222"/>
      <c r="AR315" s="236"/>
    </row>
    <row r="316" ht="25" customHeight="1" spans="1:44">
      <c r="A316" s="215">
        <v>308</v>
      </c>
      <c r="B316" s="216" t="s">
        <v>613</v>
      </c>
      <c r="C316" s="217" t="s">
        <v>207</v>
      </c>
      <c r="D316" s="217">
        <v>326004</v>
      </c>
      <c r="E316" s="216" t="s">
        <v>619</v>
      </c>
      <c r="F316" s="216" t="s">
        <v>620</v>
      </c>
      <c r="G316" s="218">
        <f t="shared" si="153"/>
        <v>194.98764</v>
      </c>
      <c r="H316" s="221">
        <f t="shared" si="154"/>
        <v>0</v>
      </c>
      <c r="I316" s="221">
        <f t="shared" si="155"/>
        <v>0</v>
      </c>
      <c r="J316" s="222"/>
      <c r="K316" s="222"/>
      <c r="L316" s="222"/>
      <c r="M316" s="222"/>
      <c r="N316" s="222"/>
      <c r="O316" s="221">
        <f t="shared" si="119"/>
        <v>0</v>
      </c>
      <c r="P316" s="222"/>
      <c r="Q316" s="222"/>
      <c r="R316" s="222"/>
      <c r="S316" s="222"/>
      <c r="T316" s="222"/>
      <c r="U316" s="222"/>
      <c r="V316" s="221">
        <f t="shared" si="156"/>
        <v>137.92</v>
      </c>
      <c r="W316" s="218">
        <f t="shared" si="120"/>
        <v>98.18</v>
      </c>
      <c r="X316" s="222">
        <v>76.6</v>
      </c>
      <c r="Y316" s="222"/>
      <c r="Z316" s="222">
        <v>21.58</v>
      </c>
      <c r="AA316" s="222"/>
      <c r="AB316" s="222"/>
      <c r="AC316" s="221">
        <f t="shared" si="157"/>
        <v>39.74</v>
      </c>
      <c r="AD316" s="222">
        <v>12.95</v>
      </c>
      <c r="AE316" s="222"/>
      <c r="AF316" s="222"/>
      <c r="AG316" s="222">
        <v>20.79</v>
      </c>
      <c r="AH316" s="222">
        <v>6</v>
      </c>
      <c r="AI316" s="222"/>
      <c r="AJ316" s="221">
        <f t="shared" si="158"/>
        <v>57.06764</v>
      </c>
      <c r="AK316" s="221">
        <f t="shared" si="164"/>
        <v>27.2848</v>
      </c>
      <c r="AL316" s="221">
        <f t="shared" si="159"/>
        <v>8.8904</v>
      </c>
      <c r="AM316" s="221">
        <f t="shared" si="160"/>
        <v>6.6678</v>
      </c>
      <c r="AN316" s="221">
        <f t="shared" si="161"/>
        <v>0.22226</v>
      </c>
      <c r="AO316" s="221">
        <f t="shared" si="162"/>
        <v>0.66678</v>
      </c>
      <c r="AP316" s="221">
        <f t="shared" si="163"/>
        <v>13.3356</v>
      </c>
      <c r="AQ316" s="222"/>
      <c r="AR316" s="236"/>
    </row>
    <row r="317" ht="25" customHeight="1" spans="1:44">
      <c r="A317" s="215">
        <v>309</v>
      </c>
      <c r="B317" s="216" t="s">
        <v>613</v>
      </c>
      <c r="C317" s="217" t="s">
        <v>207</v>
      </c>
      <c r="D317" s="217">
        <v>326005</v>
      </c>
      <c r="E317" s="216" t="s">
        <v>621</v>
      </c>
      <c r="F317" s="216" t="s">
        <v>620</v>
      </c>
      <c r="G317" s="218">
        <f t="shared" si="153"/>
        <v>167.585685714286</v>
      </c>
      <c r="H317" s="221">
        <f t="shared" si="154"/>
        <v>0</v>
      </c>
      <c r="I317" s="221">
        <f t="shared" si="155"/>
        <v>0</v>
      </c>
      <c r="J317" s="222"/>
      <c r="K317" s="222"/>
      <c r="L317" s="222"/>
      <c r="M317" s="222"/>
      <c r="N317" s="222"/>
      <c r="O317" s="221">
        <f t="shared" si="119"/>
        <v>0</v>
      </c>
      <c r="P317" s="222"/>
      <c r="Q317" s="222"/>
      <c r="R317" s="222"/>
      <c r="S317" s="222"/>
      <c r="T317" s="222"/>
      <c r="U317" s="222"/>
      <c r="V317" s="221">
        <f t="shared" si="156"/>
        <v>118.9</v>
      </c>
      <c r="W317" s="218">
        <f t="shared" si="120"/>
        <v>80.4</v>
      </c>
      <c r="X317" s="222">
        <v>60.15</v>
      </c>
      <c r="Y317" s="222"/>
      <c r="Z317" s="222">
        <v>20.25</v>
      </c>
      <c r="AA317" s="222"/>
      <c r="AB317" s="222"/>
      <c r="AC317" s="221">
        <f t="shared" si="157"/>
        <v>38.5</v>
      </c>
      <c r="AD317" s="222">
        <v>12.15</v>
      </c>
      <c r="AE317" s="222"/>
      <c r="AF317" s="222"/>
      <c r="AG317" s="222">
        <v>19.85</v>
      </c>
      <c r="AH317" s="222">
        <v>6.5</v>
      </c>
      <c r="AI317" s="222"/>
      <c r="AJ317" s="221">
        <f t="shared" si="158"/>
        <v>48.6856857142857</v>
      </c>
      <c r="AK317" s="221">
        <f t="shared" si="164"/>
        <v>23.8822857142857</v>
      </c>
      <c r="AL317" s="221">
        <f t="shared" si="159"/>
        <v>7.404</v>
      </c>
      <c r="AM317" s="221">
        <f t="shared" si="160"/>
        <v>5.553</v>
      </c>
      <c r="AN317" s="221">
        <f t="shared" si="161"/>
        <v>0.1851</v>
      </c>
      <c r="AO317" s="221">
        <f t="shared" si="162"/>
        <v>0.5553</v>
      </c>
      <c r="AP317" s="221">
        <f t="shared" si="163"/>
        <v>11.106</v>
      </c>
      <c r="AQ317" s="222"/>
      <c r="AR317" s="236"/>
    </row>
    <row r="318" ht="25" customHeight="1" spans="1:44">
      <c r="A318" s="215">
        <v>310</v>
      </c>
      <c r="B318" s="216" t="s">
        <v>613</v>
      </c>
      <c r="C318" s="217" t="s">
        <v>207</v>
      </c>
      <c r="D318" s="217">
        <v>326006</v>
      </c>
      <c r="E318" s="216" t="s">
        <v>622</v>
      </c>
      <c r="F318" s="216" t="s">
        <v>620</v>
      </c>
      <c r="G318" s="218">
        <f t="shared" si="153"/>
        <v>95.8375485714286</v>
      </c>
      <c r="H318" s="221">
        <f t="shared" si="154"/>
        <v>0</v>
      </c>
      <c r="I318" s="221">
        <f t="shared" si="155"/>
        <v>0</v>
      </c>
      <c r="J318" s="222"/>
      <c r="K318" s="222"/>
      <c r="L318" s="222"/>
      <c r="M318" s="222"/>
      <c r="N318" s="222"/>
      <c r="O318" s="221">
        <f t="shared" si="119"/>
        <v>0</v>
      </c>
      <c r="P318" s="222"/>
      <c r="Q318" s="222"/>
      <c r="R318" s="222"/>
      <c r="S318" s="222"/>
      <c r="T318" s="222"/>
      <c r="U318" s="222"/>
      <c r="V318" s="221">
        <f t="shared" si="156"/>
        <v>68.2</v>
      </c>
      <c r="W318" s="218">
        <f t="shared" si="120"/>
        <v>50.25</v>
      </c>
      <c r="X318" s="222">
        <v>39.35</v>
      </c>
      <c r="Y318" s="222"/>
      <c r="Z318" s="222">
        <v>9.65</v>
      </c>
      <c r="AA318" s="222"/>
      <c r="AB318" s="222">
        <v>1.25</v>
      </c>
      <c r="AC318" s="221">
        <f t="shared" si="157"/>
        <v>17.95</v>
      </c>
      <c r="AD318" s="222">
        <v>5.79</v>
      </c>
      <c r="AE318" s="222"/>
      <c r="AF318" s="222"/>
      <c r="AG318" s="222">
        <v>9.16</v>
      </c>
      <c r="AH318" s="222">
        <v>3</v>
      </c>
      <c r="AI318" s="222"/>
      <c r="AJ318" s="221">
        <f t="shared" si="158"/>
        <v>27.6375485714286</v>
      </c>
      <c r="AK318" s="221">
        <f t="shared" si="164"/>
        <v>12.9538285714286</v>
      </c>
      <c r="AL318" s="221">
        <f t="shared" si="159"/>
        <v>4.3832</v>
      </c>
      <c r="AM318" s="221">
        <f t="shared" si="160"/>
        <v>3.2874</v>
      </c>
      <c r="AN318" s="221">
        <f t="shared" si="161"/>
        <v>0.10958</v>
      </c>
      <c r="AO318" s="221">
        <f t="shared" si="162"/>
        <v>0.32874</v>
      </c>
      <c r="AP318" s="221">
        <f t="shared" si="163"/>
        <v>6.5748</v>
      </c>
      <c r="AQ318" s="222"/>
      <c r="AR318" s="236"/>
    </row>
    <row r="319" ht="25" customHeight="1" spans="1:44">
      <c r="A319" s="215">
        <v>311</v>
      </c>
      <c r="B319" s="216" t="s">
        <v>613</v>
      </c>
      <c r="C319" s="217" t="s">
        <v>207</v>
      </c>
      <c r="D319" s="217">
        <v>326007</v>
      </c>
      <c r="E319" s="216" t="s">
        <v>623</v>
      </c>
      <c r="F319" s="216" t="s">
        <v>620</v>
      </c>
      <c r="G319" s="218">
        <f t="shared" si="153"/>
        <v>85.2083657142857</v>
      </c>
      <c r="H319" s="221">
        <f t="shared" si="154"/>
        <v>0</v>
      </c>
      <c r="I319" s="221">
        <f t="shared" si="155"/>
        <v>0</v>
      </c>
      <c r="J319" s="222"/>
      <c r="K319" s="222"/>
      <c r="L319" s="222"/>
      <c r="M319" s="222"/>
      <c r="N319" s="222"/>
      <c r="O319" s="221">
        <f t="shared" si="119"/>
        <v>0</v>
      </c>
      <c r="P319" s="222"/>
      <c r="Q319" s="222"/>
      <c r="R319" s="222"/>
      <c r="S319" s="222"/>
      <c r="T319" s="222"/>
      <c r="U319" s="222"/>
      <c r="V319" s="221">
        <f t="shared" si="156"/>
        <v>60.61</v>
      </c>
      <c r="W319" s="218">
        <f t="shared" si="120"/>
        <v>43.46</v>
      </c>
      <c r="X319" s="222">
        <v>32.79</v>
      </c>
      <c r="Y319" s="222"/>
      <c r="Z319" s="222">
        <v>9.42</v>
      </c>
      <c r="AA319" s="222"/>
      <c r="AB319" s="222">
        <v>1.25</v>
      </c>
      <c r="AC319" s="221">
        <f t="shared" si="157"/>
        <v>17.15</v>
      </c>
      <c r="AD319" s="222">
        <v>5.65</v>
      </c>
      <c r="AE319" s="222"/>
      <c r="AF319" s="222"/>
      <c r="AG319" s="222">
        <v>9</v>
      </c>
      <c r="AH319" s="222">
        <v>2.5</v>
      </c>
      <c r="AI319" s="222"/>
      <c r="AJ319" s="221">
        <f t="shared" si="158"/>
        <v>24.5983657142857</v>
      </c>
      <c r="AK319" s="221">
        <f t="shared" si="164"/>
        <v>11.7718857142857</v>
      </c>
      <c r="AL319" s="221">
        <f t="shared" si="159"/>
        <v>3.8288</v>
      </c>
      <c r="AM319" s="221">
        <f t="shared" si="160"/>
        <v>2.8716</v>
      </c>
      <c r="AN319" s="221">
        <f t="shared" si="161"/>
        <v>0.09572</v>
      </c>
      <c r="AO319" s="221">
        <f t="shared" si="162"/>
        <v>0.28716</v>
      </c>
      <c r="AP319" s="221">
        <f t="shared" si="163"/>
        <v>5.7432</v>
      </c>
      <c r="AQ319" s="222"/>
      <c r="AR319" s="236"/>
    </row>
    <row r="320" ht="25" customHeight="1" spans="1:44">
      <c r="A320" s="215">
        <v>312</v>
      </c>
      <c r="B320" s="216" t="s">
        <v>613</v>
      </c>
      <c r="C320" s="217" t="s">
        <v>207</v>
      </c>
      <c r="D320" s="217">
        <v>326008</v>
      </c>
      <c r="E320" s="216" t="s">
        <v>624</v>
      </c>
      <c r="F320" s="216" t="s">
        <v>620</v>
      </c>
      <c r="G320" s="218">
        <f t="shared" si="153"/>
        <v>139.985342857143</v>
      </c>
      <c r="H320" s="221">
        <f t="shared" si="154"/>
        <v>0</v>
      </c>
      <c r="I320" s="221">
        <f t="shared" si="155"/>
        <v>0</v>
      </c>
      <c r="J320" s="222"/>
      <c r="K320" s="222"/>
      <c r="L320" s="222"/>
      <c r="M320" s="222"/>
      <c r="N320" s="222"/>
      <c r="O320" s="221">
        <f t="shared" si="119"/>
        <v>0</v>
      </c>
      <c r="P320" s="222"/>
      <c r="Q320" s="222"/>
      <c r="R320" s="222"/>
      <c r="S320" s="222"/>
      <c r="T320" s="222"/>
      <c r="U320" s="222"/>
      <c r="V320" s="221">
        <f t="shared" si="156"/>
        <v>99.2</v>
      </c>
      <c r="W320" s="218">
        <f t="shared" si="120"/>
        <v>68.3</v>
      </c>
      <c r="X320" s="222">
        <v>51.88</v>
      </c>
      <c r="Y320" s="222"/>
      <c r="Z320" s="222">
        <v>16.42</v>
      </c>
      <c r="AA320" s="222"/>
      <c r="AB320" s="222"/>
      <c r="AC320" s="221">
        <f t="shared" si="157"/>
        <v>30.9</v>
      </c>
      <c r="AD320" s="222">
        <v>9.85</v>
      </c>
      <c r="AE320" s="222"/>
      <c r="AF320" s="222"/>
      <c r="AG320" s="222">
        <v>16.05</v>
      </c>
      <c r="AH320" s="222">
        <v>5</v>
      </c>
      <c r="AI320" s="222"/>
      <c r="AJ320" s="221">
        <f t="shared" si="158"/>
        <v>40.7853428571429</v>
      </c>
      <c r="AK320" s="221">
        <f t="shared" si="164"/>
        <v>19.8411428571429</v>
      </c>
      <c r="AL320" s="221">
        <f t="shared" si="159"/>
        <v>6.252</v>
      </c>
      <c r="AM320" s="221">
        <f t="shared" si="160"/>
        <v>4.689</v>
      </c>
      <c r="AN320" s="221">
        <f t="shared" si="161"/>
        <v>0.1563</v>
      </c>
      <c r="AO320" s="221">
        <f t="shared" si="162"/>
        <v>0.4689</v>
      </c>
      <c r="AP320" s="221">
        <f t="shared" si="163"/>
        <v>9.378</v>
      </c>
      <c r="AQ320" s="222"/>
      <c r="AR320" s="236"/>
    </row>
    <row r="321" ht="25" customHeight="1" spans="1:44">
      <c r="A321" s="215">
        <v>313</v>
      </c>
      <c r="B321" s="216" t="s">
        <v>613</v>
      </c>
      <c r="C321" s="217" t="s">
        <v>207</v>
      </c>
      <c r="D321" s="217">
        <v>326011</v>
      </c>
      <c r="E321" s="216" t="s">
        <v>625</v>
      </c>
      <c r="F321" s="216" t="s">
        <v>620</v>
      </c>
      <c r="G321" s="218">
        <f t="shared" si="153"/>
        <v>70.1554742857143</v>
      </c>
      <c r="H321" s="221">
        <f t="shared" si="154"/>
        <v>0</v>
      </c>
      <c r="I321" s="221">
        <f t="shared" si="155"/>
        <v>0</v>
      </c>
      <c r="J321" s="222"/>
      <c r="K321" s="222"/>
      <c r="L321" s="222"/>
      <c r="M321" s="222"/>
      <c r="N321" s="222"/>
      <c r="O321" s="221">
        <f t="shared" si="119"/>
        <v>0</v>
      </c>
      <c r="P321" s="222"/>
      <c r="Q321" s="222"/>
      <c r="R321" s="222"/>
      <c r="S321" s="222"/>
      <c r="T321" s="222"/>
      <c r="U321" s="222"/>
      <c r="V321" s="221">
        <f t="shared" si="156"/>
        <v>50.04</v>
      </c>
      <c r="W321" s="218">
        <f t="shared" si="120"/>
        <v>33.45</v>
      </c>
      <c r="X321" s="222">
        <v>24.35</v>
      </c>
      <c r="Y321" s="222"/>
      <c r="Z321" s="222">
        <v>8.48</v>
      </c>
      <c r="AA321" s="222"/>
      <c r="AB321" s="222">
        <v>0.62</v>
      </c>
      <c r="AC321" s="221">
        <f t="shared" si="157"/>
        <v>16.59</v>
      </c>
      <c r="AD321" s="222">
        <v>5.09</v>
      </c>
      <c r="AE321" s="222"/>
      <c r="AF321" s="222"/>
      <c r="AG321" s="222">
        <v>8.5</v>
      </c>
      <c r="AH321" s="222">
        <v>3</v>
      </c>
      <c r="AI321" s="222"/>
      <c r="AJ321" s="221">
        <f t="shared" si="158"/>
        <v>20.1154742857143</v>
      </c>
      <c r="AK321" s="221">
        <f t="shared" si="164"/>
        <v>9.95291428571429</v>
      </c>
      <c r="AL321" s="221">
        <f t="shared" si="159"/>
        <v>3.0336</v>
      </c>
      <c r="AM321" s="221">
        <f t="shared" si="160"/>
        <v>2.2752</v>
      </c>
      <c r="AN321" s="221">
        <f t="shared" si="161"/>
        <v>0.07584</v>
      </c>
      <c r="AO321" s="221">
        <f t="shared" si="162"/>
        <v>0.22752</v>
      </c>
      <c r="AP321" s="221">
        <f t="shared" si="163"/>
        <v>4.5504</v>
      </c>
      <c r="AQ321" s="222"/>
      <c r="AR321" s="236"/>
    </row>
    <row r="322" ht="25" customHeight="1" spans="1:44">
      <c r="A322" s="215">
        <v>314</v>
      </c>
      <c r="B322" s="216" t="s">
        <v>613</v>
      </c>
      <c r="C322" s="217" t="s">
        <v>207</v>
      </c>
      <c r="D322" s="217">
        <v>326012</v>
      </c>
      <c r="E322" s="216" t="s">
        <v>626</v>
      </c>
      <c r="F322" s="216" t="s">
        <v>620</v>
      </c>
      <c r="G322" s="218">
        <f t="shared" si="153"/>
        <v>33.6122228571429</v>
      </c>
      <c r="H322" s="221">
        <f t="shared" si="154"/>
        <v>0</v>
      </c>
      <c r="I322" s="221">
        <f t="shared" si="155"/>
        <v>0</v>
      </c>
      <c r="J322" s="222"/>
      <c r="K322" s="222"/>
      <c r="L322" s="222"/>
      <c r="M322" s="222"/>
      <c r="N322" s="222"/>
      <c r="O322" s="221">
        <f t="shared" si="119"/>
        <v>0</v>
      </c>
      <c r="P322" s="222"/>
      <c r="Q322" s="222"/>
      <c r="R322" s="222"/>
      <c r="S322" s="222"/>
      <c r="T322" s="222"/>
      <c r="U322" s="222"/>
      <c r="V322" s="221">
        <f t="shared" si="156"/>
        <v>23.9</v>
      </c>
      <c r="W322" s="218">
        <f t="shared" si="120"/>
        <v>15.52</v>
      </c>
      <c r="X322" s="222">
        <v>11.2</v>
      </c>
      <c r="Y322" s="222"/>
      <c r="Z322" s="222">
        <v>4.32</v>
      </c>
      <c r="AA322" s="222"/>
      <c r="AB322" s="222"/>
      <c r="AC322" s="221">
        <f t="shared" si="157"/>
        <v>8.38</v>
      </c>
      <c r="AD322" s="222">
        <v>2.59</v>
      </c>
      <c r="AE322" s="222"/>
      <c r="AF322" s="222"/>
      <c r="AG322" s="222">
        <v>4.29</v>
      </c>
      <c r="AH322" s="222">
        <v>1.5</v>
      </c>
      <c r="AI322" s="222"/>
      <c r="AJ322" s="221">
        <f t="shared" si="158"/>
        <v>9.71222285714286</v>
      </c>
      <c r="AK322" s="221">
        <f t="shared" si="164"/>
        <v>4.85874285714286</v>
      </c>
      <c r="AL322" s="221">
        <f t="shared" si="159"/>
        <v>1.4488</v>
      </c>
      <c r="AM322" s="221">
        <f t="shared" si="160"/>
        <v>1.0866</v>
      </c>
      <c r="AN322" s="221">
        <f t="shared" si="161"/>
        <v>0.03622</v>
      </c>
      <c r="AO322" s="221">
        <f t="shared" si="162"/>
        <v>0.10866</v>
      </c>
      <c r="AP322" s="221">
        <f t="shared" si="163"/>
        <v>2.1732</v>
      </c>
      <c r="AQ322" s="222"/>
      <c r="AR322" s="225"/>
    </row>
    <row r="323" ht="25" customHeight="1" spans="1:44">
      <c r="A323" s="215">
        <v>315</v>
      </c>
      <c r="B323" s="216" t="s">
        <v>613</v>
      </c>
      <c r="C323" s="217" t="s">
        <v>207</v>
      </c>
      <c r="D323" s="217">
        <v>326014</v>
      </c>
      <c r="E323" s="216" t="s">
        <v>627</v>
      </c>
      <c r="F323" s="216" t="s">
        <v>620</v>
      </c>
      <c r="G323" s="218">
        <f t="shared" si="153"/>
        <v>71.8919657142857</v>
      </c>
      <c r="H323" s="221">
        <f t="shared" si="154"/>
        <v>0</v>
      </c>
      <c r="I323" s="221">
        <f t="shared" si="155"/>
        <v>0</v>
      </c>
      <c r="J323" s="222"/>
      <c r="K323" s="222"/>
      <c r="L323" s="222"/>
      <c r="M323" s="222"/>
      <c r="N323" s="222"/>
      <c r="O323" s="221">
        <f t="shared" si="119"/>
        <v>0</v>
      </c>
      <c r="P323" s="222"/>
      <c r="Q323" s="222"/>
      <c r="R323" s="222"/>
      <c r="S323" s="222"/>
      <c r="T323" s="222"/>
      <c r="U323" s="222"/>
      <c r="V323" s="221">
        <f t="shared" si="156"/>
        <v>51.07</v>
      </c>
      <c r="W323" s="218">
        <f t="shared" si="120"/>
        <v>34.38</v>
      </c>
      <c r="X323" s="222">
        <v>25.74</v>
      </c>
      <c r="Y323" s="222"/>
      <c r="Z323" s="222">
        <v>8.64</v>
      </c>
      <c r="AA323" s="222"/>
      <c r="AB323" s="222"/>
      <c r="AC323" s="221">
        <f t="shared" si="157"/>
        <v>16.69</v>
      </c>
      <c r="AD323" s="222">
        <v>5.18</v>
      </c>
      <c r="AE323" s="222"/>
      <c r="AF323" s="222"/>
      <c r="AG323" s="222">
        <v>8.51</v>
      </c>
      <c r="AH323" s="222">
        <v>3</v>
      </c>
      <c r="AI323" s="222"/>
      <c r="AJ323" s="221">
        <f t="shared" si="158"/>
        <v>20.8219657142857</v>
      </c>
      <c r="AK323" s="221">
        <f t="shared" si="164"/>
        <v>10.2198857142857</v>
      </c>
      <c r="AL323" s="221">
        <f t="shared" si="159"/>
        <v>3.1648</v>
      </c>
      <c r="AM323" s="221">
        <f t="shared" si="160"/>
        <v>2.3736</v>
      </c>
      <c r="AN323" s="221">
        <f t="shared" si="161"/>
        <v>0.07912</v>
      </c>
      <c r="AO323" s="221">
        <f t="shared" si="162"/>
        <v>0.23736</v>
      </c>
      <c r="AP323" s="221">
        <f t="shared" si="163"/>
        <v>4.7472</v>
      </c>
      <c r="AQ323" s="222"/>
      <c r="AR323" s="236"/>
    </row>
    <row r="324" ht="25" customHeight="1" spans="1:44">
      <c r="A324" s="215">
        <v>316</v>
      </c>
      <c r="B324" s="216" t="s">
        <v>613</v>
      </c>
      <c r="C324" s="217" t="s">
        <v>207</v>
      </c>
      <c r="D324" s="217">
        <v>326016</v>
      </c>
      <c r="E324" s="216" t="s">
        <v>628</v>
      </c>
      <c r="F324" s="216" t="s">
        <v>620</v>
      </c>
      <c r="G324" s="218">
        <f t="shared" si="153"/>
        <v>54.7159828571429</v>
      </c>
      <c r="H324" s="221">
        <f t="shared" si="154"/>
        <v>0</v>
      </c>
      <c r="I324" s="221">
        <f t="shared" si="155"/>
        <v>0</v>
      </c>
      <c r="J324" s="222"/>
      <c r="K324" s="222"/>
      <c r="L324" s="222"/>
      <c r="M324" s="222"/>
      <c r="N324" s="222"/>
      <c r="O324" s="221">
        <f t="shared" si="119"/>
        <v>0</v>
      </c>
      <c r="P324" s="222"/>
      <c r="Q324" s="222"/>
      <c r="R324" s="222"/>
      <c r="S324" s="222"/>
      <c r="T324" s="222"/>
      <c r="U324" s="222"/>
      <c r="V324" s="221">
        <f t="shared" si="156"/>
        <v>38.974</v>
      </c>
      <c r="W324" s="218">
        <f t="shared" si="120"/>
        <v>26.694</v>
      </c>
      <c r="X324" s="222">
        <v>19.47</v>
      </c>
      <c r="Y324" s="222"/>
      <c r="Z324" s="222">
        <v>6.6</v>
      </c>
      <c r="AA324" s="222"/>
      <c r="AB324" s="222">
        <v>0.624</v>
      </c>
      <c r="AC324" s="221">
        <f t="shared" si="157"/>
        <v>12.28</v>
      </c>
      <c r="AD324" s="222">
        <v>3.96</v>
      </c>
      <c r="AE324" s="222"/>
      <c r="AF324" s="222"/>
      <c r="AG324" s="222">
        <v>6.32</v>
      </c>
      <c r="AH324" s="222">
        <v>2</v>
      </c>
      <c r="AI324" s="222"/>
      <c r="AJ324" s="221">
        <f t="shared" si="158"/>
        <v>15.7419828571429</v>
      </c>
      <c r="AK324" s="221">
        <f t="shared" si="164"/>
        <v>7.69394285714286</v>
      </c>
      <c r="AL324" s="221">
        <f t="shared" si="159"/>
        <v>2.4024</v>
      </c>
      <c r="AM324" s="221">
        <f t="shared" si="160"/>
        <v>1.8018</v>
      </c>
      <c r="AN324" s="221">
        <f t="shared" si="161"/>
        <v>0.06006</v>
      </c>
      <c r="AO324" s="221">
        <f t="shared" si="162"/>
        <v>0.18018</v>
      </c>
      <c r="AP324" s="221">
        <f t="shared" si="163"/>
        <v>3.6036</v>
      </c>
      <c r="AQ324" s="222"/>
      <c r="AR324" s="236"/>
    </row>
    <row r="325" ht="25" customHeight="1" spans="1:44">
      <c r="A325" s="215">
        <v>317</v>
      </c>
      <c r="B325" s="216" t="s">
        <v>613</v>
      </c>
      <c r="C325" s="217" t="s">
        <v>207</v>
      </c>
      <c r="D325" s="217">
        <v>326017</v>
      </c>
      <c r="E325" s="216" t="s">
        <v>629</v>
      </c>
      <c r="F325" s="216" t="s">
        <v>620</v>
      </c>
      <c r="G325" s="218">
        <f t="shared" si="153"/>
        <v>63.8255085714286</v>
      </c>
      <c r="H325" s="221">
        <f t="shared" si="154"/>
        <v>0</v>
      </c>
      <c r="I325" s="221">
        <f t="shared" si="155"/>
        <v>0</v>
      </c>
      <c r="J325" s="222"/>
      <c r="K325" s="222"/>
      <c r="L325" s="222"/>
      <c r="M325" s="222"/>
      <c r="N325" s="222"/>
      <c r="O325" s="221">
        <f t="shared" si="119"/>
        <v>0</v>
      </c>
      <c r="P325" s="222"/>
      <c r="Q325" s="222"/>
      <c r="R325" s="222"/>
      <c r="S325" s="222"/>
      <c r="T325" s="222"/>
      <c r="U325" s="222"/>
      <c r="V325" s="221">
        <f t="shared" si="156"/>
        <v>45.528</v>
      </c>
      <c r="W325" s="218">
        <f t="shared" si="120"/>
        <v>32.278</v>
      </c>
      <c r="X325" s="222">
        <v>23.81</v>
      </c>
      <c r="Y325" s="222"/>
      <c r="Z325" s="222">
        <v>7.22</v>
      </c>
      <c r="AA325" s="222"/>
      <c r="AB325" s="222">
        <v>1.248</v>
      </c>
      <c r="AC325" s="221">
        <f t="shared" si="157"/>
        <v>13.25</v>
      </c>
      <c r="AD325" s="222">
        <v>4.33</v>
      </c>
      <c r="AE325" s="222"/>
      <c r="AF325" s="222"/>
      <c r="AG325" s="222">
        <v>6.92</v>
      </c>
      <c r="AH325" s="222">
        <v>2</v>
      </c>
      <c r="AI325" s="222"/>
      <c r="AJ325" s="221">
        <f t="shared" si="158"/>
        <v>18.2975085714286</v>
      </c>
      <c r="AK325" s="221">
        <f t="shared" si="164"/>
        <v>8.82102857142857</v>
      </c>
      <c r="AL325" s="221">
        <f t="shared" si="159"/>
        <v>2.8288</v>
      </c>
      <c r="AM325" s="221">
        <f t="shared" si="160"/>
        <v>2.1216</v>
      </c>
      <c r="AN325" s="221">
        <f t="shared" si="161"/>
        <v>0.07072</v>
      </c>
      <c r="AO325" s="221">
        <f t="shared" si="162"/>
        <v>0.21216</v>
      </c>
      <c r="AP325" s="221">
        <f t="shared" si="163"/>
        <v>4.2432</v>
      </c>
      <c r="AQ325" s="222"/>
      <c r="AR325" s="236"/>
    </row>
    <row r="326" ht="25" customHeight="1" spans="1:44">
      <c r="A326" s="215">
        <v>318</v>
      </c>
      <c r="B326" s="216" t="s">
        <v>613</v>
      </c>
      <c r="C326" s="217" t="s">
        <v>207</v>
      </c>
      <c r="D326" s="217">
        <v>326018</v>
      </c>
      <c r="E326" s="216" t="s">
        <v>630</v>
      </c>
      <c r="F326" s="216" t="s">
        <v>620</v>
      </c>
      <c r="G326" s="218">
        <f t="shared" si="153"/>
        <v>77.9201189142857</v>
      </c>
      <c r="H326" s="221">
        <f t="shared" si="154"/>
        <v>0</v>
      </c>
      <c r="I326" s="221">
        <f t="shared" si="155"/>
        <v>0</v>
      </c>
      <c r="J326" s="222"/>
      <c r="K326" s="222"/>
      <c r="L326" s="222"/>
      <c r="M326" s="222"/>
      <c r="N326" s="222"/>
      <c r="O326" s="221">
        <f t="shared" si="119"/>
        <v>0</v>
      </c>
      <c r="P326" s="222"/>
      <c r="Q326" s="222"/>
      <c r="R326" s="222"/>
      <c r="S326" s="222"/>
      <c r="T326" s="222"/>
      <c r="U326" s="222"/>
      <c r="V326" s="221">
        <f t="shared" si="156"/>
        <v>55.8363</v>
      </c>
      <c r="W326" s="218">
        <f t="shared" si="120"/>
        <v>37.8632</v>
      </c>
      <c r="X326" s="222">
        <v>26.54</v>
      </c>
      <c r="Y326" s="222"/>
      <c r="Z326" s="222">
        <v>9.4512</v>
      </c>
      <c r="AA326" s="222"/>
      <c r="AB326" s="222">
        <v>1.872</v>
      </c>
      <c r="AC326" s="221">
        <f t="shared" si="157"/>
        <v>17.9731</v>
      </c>
      <c r="AD326" s="222">
        <v>5.6707</v>
      </c>
      <c r="AE326" s="222"/>
      <c r="AF326" s="222"/>
      <c r="AG326" s="222">
        <v>9.3024</v>
      </c>
      <c r="AH326" s="222">
        <v>3</v>
      </c>
      <c r="AI326" s="222"/>
      <c r="AJ326" s="221">
        <f t="shared" si="158"/>
        <v>22.0838189142857</v>
      </c>
      <c r="AK326" s="221">
        <f t="shared" si="164"/>
        <v>10.9184297142857</v>
      </c>
      <c r="AL326" s="221">
        <f t="shared" si="159"/>
        <v>3.332952</v>
      </c>
      <c r="AM326" s="221">
        <f t="shared" si="160"/>
        <v>2.499714</v>
      </c>
      <c r="AN326" s="221">
        <f t="shared" si="161"/>
        <v>0.0833238</v>
      </c>
      <c r="AO326" s="221">
        <f t="shared" si="162"/>
        <v>0.2499714</v>
      </c>
      <c r="AP326" s="221">
        <f t="shared" si="163"/>
        <v>4.999428</v>
      </c>
      <c r="AQ326" s="222"/>
      <c r="AR326" s="236"/>
    </row>
    <row r="327" ht="25" customHeight="1" spans="1:44">
      <c r="A327" s="215">
        <v>319</v>
      </c>
      <c r="B327" s="216" t="s">
        <v>613</v>
      </c>
      <c r="C327" s="217" t="s">
        <v>207</v>
      </c>
      <c r="D327" s="217">
        <v>326020</v>
      </c>
      <c r="E327" s="216" t="s">
        <v>631</v>
      </c>
      <c r="F327" s="216" t="s">
        <v>620</v>
      </c>
      <c r="G327" s="218">
        <f t="shared" si="153"/>
        <v>79.5821532</v>
      </c>
      <c r="H327" s="221">
        <f t="shared" si="154"/>
        <v>0</v>
      </c>
      <c r="I327" s="221">
        <f t="shared" si="155"/>
        <v>0</v>
      </c>
      <c r="J327" s="222"/>
      <c r="K327" s="222"/>
      <c r="L327" s="222"/>
      <c r="M327" s="222"/>
      <c r="N327" s="222"/>
      <c r="O327" s="221">
        <f t="shared" si="119"/>
        <v>0</v>
      </c>
      <c r="P327" s="222"/>
      <c r="Q327" s="222"/>
      <c r="R327" s="222"/>
      <c r="S327" s="222"/>
      <c r="T327" s="222"/>
      <c r="U327" s="222"/>
      <c r="V327" s="221">
        <f t="shared" si="156"/>
        <v>57.2719</v>
      </c>
      <c r="W327" s="218">
        <f t="shared" si="120"/>
        <v>39.5316</v>
      </c>
      <c r="X327" s="222">
        <v>27.2544</v>
      </c>
      <c r="Y327" s="222"/>
      <c r="Z327" s="222">
        <v>9.5172</v>
      </c>
      <c r="AA327" s="222">
        <v>1.2</v>
      </c>
      <c r="AB327" s="222">
        <v>1.56</v>
      </c>
      <c r="AC327" s="221">
        <f t="shared" si="157"/>
        <v>17.7403</v>
      </c>
      <c r="AD327" s="222">
        <v>5.7103</v>
      </c>
      <c r="AE327" s="222"/>
      <c r="AF327" s="222"/>
      <c r="AG327" s="222">
        <v>9.03</v>
      </c>
      <c r="AH327" s="222">
        <v>3</v>
      </c>
      <c r="AI327" s="222"/>
      <c r="AJ327" s="221">
        <f t="shared" si="158"/>
        <v>22.3102532</v>
      </c>
      <c r="AK327" s="221">
        <f t="shared" si="164"/>
        <v>10.925104</v>
      </c>
      <c r="AL327" s="221">
        <f t="shared" si="159"/>
        <v>3.398552</v>
      </c>
      <c r="AM327" s="221">
        <f t="shared" si="160"/>
        <v>2.548914</v>
      </c>
      <c r="AN327" s="221">
        <f t="shared" si="161"/>
        <v>0.0849638</v>
      </c>
      <c r="AO327" s="221">
        <f t="shared" si="162"/>
        <v>0.2548914</v>
      </c>
      <c r="AP327" s="221">
        <f t="shared" si="163"/>
        <v>5.097828</v>
      </c>
      <c r="AQ327" s="222"/>
      <c r="AR327" s="236"/>
    </row>
    <row r="328" ht="25" customHeight="1" spans="1:44">
      <c r="A328" s="215">
        <v>320</v>
      </c>
      <c r="B328" s="216" t="s">
        <v>613</v>
      </c>
      <c r="C328" s="217" t="s">
        <v>207</v>
      </c>
      <c r="D328" s="217">
        <v>326021</v>
      </c>
      <c r="E328" s="216" t="s">
        <v>632</v>
      </c>
      <c r="F328" s="216" t="s">
        <v>620</v>
      </c>
      <c r="G328" s="218">
        <f t="shared" si="153"/>
        <v>80.2438557714286</v>
      </c>
      <c r="H328" s="221">
        <f t="shared" si="154"/>
        <v>0</v>
      </c>
      <c r="I328" s="221">
        <f t="shared" si="155"/>
        <v>0</v>
      </c>
      <c r="J328" s="222"/>
      <c r="K328" s="222"/>
      <c r="L328" s="222"/>
      <c r="M328" s="222"/>
      <c r="N328" s="222"/>
      <c r="O328" s="221">
        <f t="shared" si="119"/>
        <v>0</v>
      </c>
      <c r="P328" s="222"/>
      <c r="Q328" s="222"/>
      <c r="R328" s="222"/>
      <c r="S328" s="222"/>
      <c r="T328" s="222"/>
      <c r="U328" s="222"/>
      <c r="V328" s="221">
        <f t="shared" si="156"/>
        <v>57.0332</v>
      </c>
      <c r="W328" s="218">
        <f t="shared" si="120"/>
        <v>37.1324</v>
      </c>
      <c r="X328" s="222">
        <v>26.87</v>
      </c>
      <c r="Y328" s="222"/>
      <c r="Z328" s="222">
        <v>10.2624</v>
      </c>
      <c r="AA328" s="222"/>
      <c r="AB328" s="222"/>
      <c r="AC328" s="221">
        <f t="shared" si="157"/>
        <v>19.9008</v>
      </c>
      <c r="AD328" s="222">
        <v>6.16</v>
      </c>
      <c r="AE328" s="222"/>
      <c r="AF328" s="222"/>
      <c r="AG328" s="222">
        <v>10.2408</v>
      </c>
      <c r="AH328" s="222">
        <v>3.5</v>
      </c>
      <c r="AI328" s="222"/>
      <c r="AJ328" s="221">
        <f t="shared" si="158"/>
        <v>23.2106557714286</v>
      </c>
      <c r="AK328" s="221">
        <f t="shared" si="164"/>
        <v>11.6082925714286</v>
      </c>
      <c r="AL328" s="221">
        <f t="shared" si="159"/>
        <v>3.463392</v>
      </c>
      <c r="AM328" s="221">
        <f t="shared" si="160"/>
        <v>2.597544</v>
      </c>
      <c r="AN328" s="221">
        <f t="shared" si="161"/>
        <v>0.0865848</v>
      </c>
      <c r="AO328" s="221">
        <f t="shared" si="162"/>
        <v>0.2597544</v>
      </c>
      <c r="AP328" s="221">
        <f t="shared" si="163"/>
        <v>5.195088</v>
      </c>
      <c r="AQ328" s="222"/>
      <c r="AR328" s="236"/>
    </row>
    <row r="329" ht="25" customHeight="1" spans="1:44">
      <c r="A329" s="215">
        <v>321</v>
      </c>
      <c r="B329" s="216" t="s">
        <v>613</v>
      </c>
      <c r="C329" s="217" t="s">
        <v>207</v>
      </c>
      <c r="D329" s="217">
        <v>326022</v>
      </c>
      <c r="E329" s="216" t="s">
        <v>633</v>
      </c>
      <c r="F329" s="216" t="s">
        <v>620</v>
      </c>
      <c r="G329" s="218">
        <f t="shared" si="153"/>
        <v>61.7637485714286</v>
      </c>
      <c r="H329" s="221">
        <f t="shared" si="154"/>
        <v>0</v>
      </c>
      <c r="I329" s="221">
        <f t="shared" si="155"/>
        <v>0</v>
      </c>
      <c r="J329" s="222"/>
      <c r="K329" s="222"/>
      <c r="L329" s="222"/>
      <c r="M329" s="222"/>
      <c r="N329" s="222"/>
      <c r="O329" s="221">
        <f t="shared" si="119"/>
        <v>0</v>
      </c>
      <c r="P329" s="222"/>
      <c r="Q329" s="222"/>
      <c r="R329" s="222"/>
      <c r="S329" s="222"/>
      <c r="T329" s="222"/>
      <c r="U329" s="222"/>
      <c r="V329" s="221">
        <f t="shared" si="156"/>
        <v>43.8512</v>
      </c>
      <c r="W329" s="218">
        <f t="shared" si="120"/>
        <v>29.59</v>
      </c>
      <c r="X329" s="222">
        <v>22.25</v>
      </c>
      <c r="Y329" s="222"/>
      <c r="Z329" s="222">
        <v>7.34</v>
      </c>
      <c r="AA329" s="222"/>
      <c r="AB329" s="222"/>
      <c r="AC329" s="221">
        <f t="shared" si="157"/>
        <v>14.2612</v>
      </c>
      <c r="AD329" s="222">
        <v>4.41</v>
      </c>
      <c r="AE329" s="222"/>
      <c r="AF329" s="222"/>
      <c r="AG329" s="222">
        <v>7.3512</v>
      </c>
      <c r="AH329" s="222">
        <v>2.5</v>
      </c>
      <c r="AI329" s="222"/>
      <c r="AJ329" s="221">
        <f t="shared" si="158"/>
        <v>17.9125485714286</v>
      </c>
      <c r="AK329" s="221">
        <f t="shared" si="164"/>
        <v>8.80054857142857</v>
      </c>
      <c r="AL329" s="221">
        <f t="shared" si="159"/>
        <v>2.72</v>
      </c>
      <c r="AM329" s="221">
        <f t="shared" si="160"/>
        <v>2.04</v>
      </c>
      <c r="AN329" s="221">
        <f t="shared" si="161"/>
        <v>0.068</v>
      </c>
      <c r="AO329" s="221">
        <f t="shared" si="162"/>
        <v>0.204</v>
      </c>
      <c r="AP329" s="221">
        <f t="shared" si="163"/>
        <v>4.08</v>
      </c>
      <c r="AQ329" s="222"/>
      <c r="AR329" s="236"/>
    </row>
    <row r="330" ht="25" customHeight="1" spans="1:44">
      <c r="A330" s="215">
        <v>322</v>
      </c>
      <c r="B330" s="216" t="s">
        <v>613</v>
      </c>
      <c r="C330" s="217" t="s">
        <v>207</v>
      </c>
      <c r="D330" s="217">
        <v>326023</v>
      </c>
      <c r="E330" s="216" t="s">
        <v>634</v>
      </c>
      <c r="F330" s="216" t="s">
        <v>620</v>
      </c>
      <c r="G330" s="218">
        <f t="shared" si="153"/>
        <v>86.9727298285714</v>
      </c>
      <c r="H330" s="221">
        <f t="shared" si="154"/>
        <v>0</v>
      </c>
      <c r="I330" s="221">
        <f t="shared" si="155"/>
        <v>0</v>
      </c>
      <c r="J330" s="222"/>
      <c r="K330" s="222"/>
      <c r="L330" s="222"/>
      <c r="M330" s="222"/>
      <c r="N330" s="222"/>
      <c r="O330" s="221">
        <f t="shared" si="119"/>
        <v>0</v>
      </c>
      <c r="P330" s="222"/>
      <c r="Q330" s="222"/>
      <c r="R330" s="222"/>
      <c r="S330" s="222"/>
      <c r="T330" s="222"/>
      <c r="U330" s="222"/>
      <c r="V330" s="221">
        <f t="shared" si="156"/>
        <v>61.6028</v>
      </c>
      <c r="W330" s="218">
        <f t="shared" si="120"/>
        <v>42.6028</v>
      </c>
      <c r="X330" s="222">
        <v>32.41</v>
      </c>
      <c r="Y330" s="222"/>
      <c r="Z330" s="222">
        <v>10.1928</v>
      </c>
      <c r="AA330" s="222"/>
      <c r="AB330" s="222"/>
      <c r="AC330" s="221">
        <f t="shared" si="157"/>
        <v>19</v>
      </c>
      <c r="AD330" s="222">
        <v>6.12</v>
      </c>
      <c r="AE330" s="222"/>
      <c r="AF330" s="222"/>
      <c r="AG330" s="222">
        <v>9.88</v>
      </c>
      <c r="AH330" s="222">
        <v>3</v>
      </c>
      <c r="AI330" s="222"/>
      <c r="AJ330" s="221">
        <f t="shared" si="158"/>
        <v>25.3699298285714</v>
      </c>
      <c r="AK330" s="221">
        <f t="shared" si="164"/>
        <v>12.3122194285714</v>
      </c>
      <c r="AL330" s="221">
        <f t="shared" si="159"/>
        <v>3.897824</v>
      </c>
      <c r="AM330" s="221">
        <f t="shared" si="160"/>
        <v>2.923368</v>
      </c>
      <c r="AN330" s="221">
        <f t="shared" si="161"/>
        <v>0.0974456</v>
      </c>
      <c r="AO330" s="221">
        <f t="shared" si="162"/>
        <v>0.2923368</v>
      </c>
      <c r="AP330" s="221">
        <f t="shared" si="163"/>
        <v>5.846736</v>
      </c>
      <c r="AQ330" s="222"/>
      <c r="AR330" s="236"/>
    </row>
    <row r="331" ht="25" customHeight="1" spans="1:44">
      <c r="A331" s="215">
        <v>323</v>
      </c>
      <c r="B331" s="216" t="s">
        <v>635</v>
      </c>
      <c r="C331" s="217" t="s">
        <v>204</v>
      </c>
      <c r="D331" s="217">
        <v>327001</v>
      </c>
      <c r="E331" s="216" t="s">
        <v>636</v>
      </c>
      <c r="F331" s="216" t="s">
        <v>637</v>
      </c>
      <c r="G331" s="218">
        <f t="shared" si="153"/>
        <v>228.0068</v>
      </c>
      <c r="H331" s="221">
        <f t="shared" si="154"/>
        <v>173.42</v>
      </c>
      <c r="I331" s="221">
        <f t="shared" si="155"/>
        <v>149.88</v>
      </c>
      <c r="J331" s="222">
        <v>65.19</v>
      </c>
      <c r="K331" s="222">
        <v>38.31</v>
      </c>
      <c r="L331" s="222"/>
      <c r="M331" s="222"/>
      <c r="N331" s="222">
        <v>46.38</v>
      </c>
      <c r="O331" s="221">
        <f t="shared" ref="O331:O388" si="165">SUM(P331:U331)</f>
        <v>23.54</v>
      </c>
      <c r="P331" s="222">
        <v>6.33</v>
      </c>
      <c r="Q331" s="222"/>
      <c r="R331" s="222"/>
      <c r="S331" s="222">
        <v>10.71</v>
      </c>
      <c r="T331" s="222">
        <v>6.5</v>
      </c>
      <c r="U331" s="222"/>
      <c r="V331" s="221">
        <f t="shared" si="156"/>
        <v>0</v>
      </c>
      <c r="W331" s="218">
        <f t="shared" ref="W331:W385" si="166">SUM(X331:AB331)</f>
        <v>0</v>
      </c>
      <c r="X331" s="222"/>
      <c r="Y331" s="222"/>
      <c r="Z331" s="222"/>
      <c r="AA331" s="222"/>
      <c r="AB331" s="222"/>
      <c r="AC331" s="221">
        <f t="shared" si="157"/>
        <v>0</v>
      </c>
      <c r="AD331" s="222"/>
      <c r="AE331" s="222"/>
      <c r="AF331" s="222"/>
      <c r="AG331" s="222"/>
      <c r="AH331" s="222"/>
      <c r="AI331" s="222"/>
      <c r="AJ331" s="221">
        <f t="shared" si="158"/>
        <v>54.5868</v>
      </c>
      <c r="AK331" s="221">
        <f t="shared" si="164"/>
        <v>26.8488</v>
      </c>
      <c r="AL331" s="221">
        <f t="shared" si="159"/>
        <v>8.28</v>
      </c>
      <c r="AM331" s="221">
        <f t="shared" si="160"/>
        <v>6.21</v>
      </c>
      <c r="AN331" s="221">
        <f t="shared" si="161"/>
        <v>0.207</v>
      </c>
      <c r="AO331" s="221">
        <f t="shared" si="162"/>
        <v>0.621</v>
      </c>
      <c r="AP331" s="221">
        <f t="shared" si="163"/>
        <v>12.42</v>
      </c>
      <c r="AQ331" s="222"/>
      <c r="AR331" s="220"/>
    </row>
    <row r="332" ht="25" customHeight="1" spans="1:44">
      <c r="A332" s="215">
        <v>324</v>
      </c>
      <c r="B332" s="216" t="s">
        <v>635</v>
      </c>
      <c r="C332" s="217" t="s">
        <v>204</v>
      </c>
      <c r="D332" s="217">
        <v>327003</v>
      </c>
      <c r="E332" s="216" t="s">
        <v>638</v>
      </c>
      <c r="F332" s="216" t="s">
        <v>637</v>
      </c>
      <c r="G332" s="218">
        <f t="shared" si="153"/>
        <v>621.1939904</v>
      </c>
      <c r="H332" s="221">
        <f t="shared" si="154"/>
        <v>379.371812</v>
      </c>
      <c r="I332" s="221">
        <f t="shared" si="155"/>
        <v>301.13832</v>
      </c>
      <c r="J332" s="222">
        <v>116.1912</v>
      </c>
      <c r="K332" s="222">
        <v>78.9324</v>
      </c>
      <c r="L332" s="222">
        <v>3.96</v>
      </c>
      <c r="M332" s="222"/>
      <c r="N332" s="222">
        <v>102.05472</v>
      </c>
      <c r="O332" s="221">
        <f t="shared" si="165"/>
        <v>78.233492</v>
      </c>
      <c r="P332" s="222">
        <v>9.68</v>
      </c>
      <c r="Q332" s="222"/>
      <c r="R332" s="222">
        <v>39.843492</v>
      </c>
      <c r="S332" s="222">
        <v>13.21</v>
      </c>
      <c r="T332" s="222">
        <v>15.5</v>
      </c>
      <c r="U332" s="222"/>
      <c r="V332" s="221">
        <f t="shared" si="156"/>
        <v>97.1215</v>
      </c>
      <c r="W332" s="218">
        <f t="shared" si="166"/>
        <v>65.43</v>
      </c>
      <c r="X332" s="222">
        <v>47.9952</v>
      </c>
      <c r="Y332" s="222"/>
      <c r="Z332" s="222">
        <v>16.3524</v>
      </c>
      <c r="AA332" s="222">
        <v>0.96</v>
      </c>
      <c r="AB332" s="222">
        <v>0.1224</v>
      </c>
      <c r="AC332" s="221">
        <f t="shared" si="157"/>
        <v>31.6915</v>
      </c>
      <c r="AD332" s="222">
        <v>9.8136</v>
      </c>
      <c r="AE332" s="222"/>
      <c r="AF332" s="222"/>
      <c r="AG332" s="222">
        <v>16.3779</v>
      </c>
      <c r="AH332" s="222">
        <v>5.5</v>
      </c>
      <c r="AI332" s="222"/>
      <c r="AJ332" s="221">
        <f t="shared" si="158"/>
        <v>144.7006784</v>
      </c>
      <c r="AK332" s="221">
        <f t="shared" si="164"/>
        <v>72.532352</v>
      </c>
      <c r="AL332" s="221">
        <f t="shared" si="159"/>
        <v>21.542784</v>
      </c>
      <c r="AM332" s="221">
        <f t="shared" si="160"/>
        <v>16.157088</v>
      </c>
      <c r="AN332" s="221">
        <f t="shared" si="161"/>
        <v>0.5385696</v>
      </c>
      <c r="AO332" s="221">
        <f t="shared" si="162"/>
        <v>1.6157088</v>
      </c>
      <c r="AP332" s="221">
        <f t="shared" si="163"/>
        <v>32.314176</v>
      </c>
      <c r="AQ332" s="222"/>
      <c r="AR332" s="220"/>
    </row>
    <row r="333" ht="25" customHeight="1" spans="1:44">
      <c r="A333" s="215">
        <v>325</v>
      </c>
      <c r="B333" s="216" t="s">
        <v>635</v>
      </c>
      <c r="C333" s="217" t="s">
        <v>207</v>
      </c>
      <c r="D333" s="217">
        <v>327004</v>
      </c>
      <c r="E333" s="216" t="s">
        <v>639</v>
      </c>
      <c r="F333" s="216" t="s">
        <v>640</v>
      </c>
      <c r="G333" s="218">
        <f t="shared" si="153"/>
        <v>52.1496114285714</v>
      </c>
      <c r="H333" s="221">
        <f t="shared" si="154"/>
        <v>0</v>
      </c>
      <c r="I333" s="221">
        <f t="shared" si="155"/>
        <v>0</v>
      </c>
      <c r="J333" s="222"/>
      <c r="K333" s="222"/>
      <c r="L333" s="222"/>
      <c r="M333" s="222"/>
      <c r="N333" s="222"/>
      <c r="O333" s="221">
        <f t="shared" si="165"/>
        <v>0</v>
      </c>
      <c r="P333" s="222"/>
      <c r="Q333" s="222"/>
      <c r="R333" s="222"/>
      <c r="S333" s="222"/>
      <c r="T333" s="222"/>
      <c r="U333" s="222"/>
      <c r="V333" s="221">
        <f t="shared" si="156"/>
        <v>36.99</v>
      </c>
      <c r="W333" s="218">
        <f t="shared" si="166"/>
        <v>24.66</v>
      </c>
      <c r="X333" s="222">
        <v>17.96</v>
      </c>
      <c r="Y333" s="222"/>
      <c r="Z333" s="222">
        <v>6.7</v>
      </c>
      <c r="AA333" s="222"/>
      <c r="AB333" s="222"/>
      <c r="AC333" s="221">
        <f t="shared" si="157"/>
        <v>12.33</v>
      </c>
      <c r="AD333" s="222">
        <v>4.02</v>
      </c>
      <c r="AE333" s="222"/>
      <c r="AF333" s="222"/>
      <c r="AG333" s="222">
        <v>6.31</v>
      </c>
      <c r="AH333" s="222">
        <v>2</v>
      </c>
      <c r="AI333" s="219"/>
      <c r="AJ333" s="221">
        <f t="shared" si="158"/>
        <v>15.1596114285714</v>
      </c>
      <c r="AK333" s="221">
        <f t="shared" si="164"/>
        <v>7.47337142857143</v>
      </c>
      <c r="AL333" s="221">
        <f t="shared" si="159"/>
        <v>2.2944</v>
      </c>
      <c r="AM333" s="221">
        <f t="shared" si="160"/>
        <v>1.7208</v>
      </c>
      <c r="AN333" s="221">
        <f t="shared" si="161"/>
        <v>0.05736</v>
      </c>
      <c r="AO333" s="221">
        <f t="shared" si="162"/>
        <v>0.17208</v>
      </c>
      <c r="AP333" s="221">
        <f t="shared" si="163"/>
        <v>3.4416</v>
      </c>
      <c r="AQ333" s="222"/>
      <c r="AR333" s="220"/>
    </row>
    <row r="334" ht="25" customHeight="1" spans="1:44">
      <c r="A334" s="215">
        <v>326</v>
      </c>
      <c r="B334" s="216" t="s">
        <v>635</v>
      </c>
      <c r="C334" s="217" t="s">
        <v>207</v>
      </c>
      <c r="D334" s="217">
        <v>327006</v>
      </c>
      <c r="E334" s="216" t="s">
        <v>641</v>
      </c>
      <c r="F334" s="216" t="s">
        <v>640</v>
      </c>
      <c r="G334" s="218">
        <f t="shared" si="153"/>
        <v>288.65876</v>
      </c>
      <c r="H334" s="221">
        <f t="shared" si="154"/>
        <v>0</v>
      </c>
      <c r="I334" s="221">
        <f t="shared" si="155"/>
        <v>0</v>
      </c>
      <c r="J334" s="222"/>
      <c r="K334" s="222"/>
      <c r="L334" s="222"/>
      <c r="M334" s="222"/>
      <c r="N334" s="222"/>
      <c r="O334" s="221">
        <f t="shared" si="165"/>
        <v>0</v>
      </c>
      <c r="P334" s="222"/>
      <c r="Q334" s="222"/>
      <c r="R334" s="222"/>
      <c r="S334" s="222"/>
      <c r="T334" s="222"/>
      <c r="U334" s="222"/>
      <c r="V334" s="221">
        <f t="shared" si="156"/>
        <v>206.36</v>
      </c>
      <c r="W334" s="218">
        <f t="shared" si="166"/>
        <v>143.43</v>
      </c>
      <c r="X334" s="222">
        <v>105.62</v>
      </c>
      <c r="Y334" s="222"/>
      <c r="Z334" s="222">
        <v>32.53</v>
      </c>
      <c r="AA334" s="222">
        <v>5.28</v>
      </c>
      <c r="AB334" s="222"/>
      <c r="AC334" s="221">
        <f t="shared" si="157"/>
        <v>62.93</v>
      </c>
      <c r="AD334" s="222">
        <v>19.52</v>
      </c>
      <c r="AE334" s="222"/>
      <c r="AF334" s="222"/>
      <c r="AG334" s="222">
        <v>32.41</v>
      </c>
      <c r="AH334" s="222">
        <v>11</v>
      </c>
      <c r="AI334" s="222"/>
      <c r="AJ334" s="221">
        <f t="shared" si="158"/>
        <v>82.29876</v>
      </c>
      <c r="AK334" s="221">
        <f t="shared" si="164"/>
        <v>40.0432</v>
      </c>
      <c r="AL334" s="221">
        <f t="shared" si="159"/>
        <v>12.6136</v>
      </c>
      <c r="AM334" s="221">
        <f t="shared" si="160"/>
        <v>9.4602</v>
      </c>
      <c r="AN334" s="221">
        <f t="shared" si="161"/>
        <v>0.31534</v>
      </c>
      <c r="AO334" s="221">
        <f t="shared" si="162"/>
        <v>0.94602</v>
      </c>
      <c r="AP334" s="221">
        <f t="shared" si="163"/>
        <v>18.9204</v>
      </c>
      <c r="AQ334" s="222"/>
      <c r="AR334" s="220"/>
    </row>
    <row r="335" ht="25" customHeight="1" spans="1:44">
      <c r="A335" s="215">
        <v>327</v>
      </c>
      <c r="B335" s="216" t="s">
        <v>635</v>
      </c>
      <c r="C335" s="217" t="s">
        <v>207</v>
      </c>
      <c r="D335" s="217">
        <v>327007</v>
      </c>
      <c r="E335" s="216" t="s">
        <v>642</v>
      </c>
      <c r="F335" s="216" t="s">
        <v>640</v>
      </c>
      <c r="G335" s="218">
        <f t="shared" si="153"/>
        <v>79.8258171428571</v>
      </c>
      <c r="H335" s="221">
        <f t="shared" si="154"/>
        <v>0</v>
      </c>
      <c r="I335" s="221">
        <f t="shared" si="155"/>
        <v>0</v>
      </c>
      <c r="J335" s="222"/>
      <c r="K335" s="222"/>
      <c r="L335" s="222"/>
      <c r="M335" s="222"/>
      <c r="N335" s="222"/>
      <c r="O335" s="221">
        <f t="shared" si="165"/>
        <v>0</v>
      </c>
      <c r="P335" s="222"/>
      <c r="Q335" s="222"/>
      <c r="R335" s="222"/>
      <c r="S335" s="222"/>
      <c r="T335" s="222"/>
      <c r="U335" s="237"/>
      <c r="V335" s="221">
        <f t="shared" si="156"/>
        <v>56.61</v>
      </c>
      <c r="W335" s="218">
        <f t="shared" si="166"/>
        <v>38.64</v>
      </c>
      <c r="X335" s="222">
        <v>29.18</v>
      </c>
      <c r="Y335" s="222"/>
      <c r="Z335" s="222">
        <v>9.46</v>
      </c>
      <c r="AA335" s="222"/>
      <c r="AB335" s="222"/>
      <c r="AC335" s="221">
        <f t="shared" si="157"/>
        <v>17.97</v>
      </c>
      <c r="AD335" s="222">
        <v>5.68</v>
      </c>
      <c r="AE335" s="222"/>
      <c r="AF335" s="222"/>
      <c r="AG335" s="222">
        <v>9.29</v>
      </c>
      <c r="AH335" s="222">
        <v>3</v>
      </c>
      <c r="AI335" s="222"/>
      <c r="AJ335" s="221">
        <f t="shared" si="158"/>
        <v>23.2158171428571</v>
      </c>
      <c r="AK335" s="221">
        <f t="shared" si="164"/>
        <v>11.3380571428571</v>
      </c>
      <c r="AL335" s="221">
        <f t="shared" si="159"/>
        <v>3.5456</v>
      </c>
      <c r="AM335" s="221">
        <f t="shared" si="160"/>
        <v>2.6592</v>
      </c>
      <c r="AN335" s="221">
        <f t="shared" si="161"/>
        <v>0.08864</v>
      </c>
      <c r="AO335" s="221">
        <f t="shared" si="162"/>
        <v>0.26592</v>
      </c>
      <c r="AP335" s="221">
        <f t="shared" si="163"/>
        <v>5.3184</v>
      </c>
      <c r="AQ335" s="222"/>
      <c r="AR335" s="220"/>
    </row>
    <row r="336" ht="25" customHeight="1" spans="1:44">
      <c r="A336" s="215">
        <v>328</v>
      </c>
      <c r="B336" s="216" t="s">
        <v>635</v>
      </c>
      <c r="C336" s="217" t="s">
        <v>207</v>
      </c>
      <c r="D336" s="217">
        <v>327008</v>
      </c>
      <c r="E336" s="216" t="s">
        <v>643</v>
      </c>
      <c r="F336" s="216" t="s">
        <v>640</v>
      </c>
      <c r="G336" s="218">
        <f t="shared" si="153"/>
        <v>85.6754342857143</v>
      </c>
      <c r="H336" s="221">
        <f t="shared" si="154"/>
        <v>0</v>
      </c>
      <c r="I336" s="221">
        <f t="shared" si="155"/>
        <v>0</v>
      </c>
      <c r="J336" s="222"/>
      <c r="K336" s="222"/>
      <c r="L336" s="222"/>
      <c r="M336" s="222"/>
      <c r="N336" s="222"/>
      <c r="O336" s="221">
        <f t="shared" si="165"/>
        <v>0</v>
      </c>
      <c r="P336" s="222"/>
      <c r="Q336" s="222"/>
      <c r="R336" s="222"/>
      <c r="S336" s="222"/>
      <c r="T336" s="222"/>
      <c r="U336" s="222"/>
      <c r="V336" s="221">
        <f t="shared" si="156"/>
        <v>59.82</v>
      </c>
      <c r="W336" s="218">
        <f t="shared" si="166"/>
        <v>40.96</v>
      </c>
      <c r="X336" s="222">
        <v>30.91</v>
      </c>
      <c r="Y336" s="222"/>
      <c r="Z336" s="222">
        <v>10.05</v>
      </c>
      <c r="AA336" s="222"/>
      <c r="AB336" s="222"/>
      <c r="AC336" s="221">
        <f t="shared" si="157"/>
        <v>18.86</v>
      </c>
      <c r="AD336" s="222">
        <v>6.03</v>
      </c>
      <c r="AE336" s="222"/>
      <c r="AF336" s="222"/>
      <c r="AG336" s="222">
        <v>9.83</v>
      </c>
      <c r="AH336" s="222">
        <v>3</v>
      </c>
      <c r="AI336" s="222"/>
      <c r="AJ336" s="221">
        <f t="shared" si="158"/>
        <v>25.8554342857143</v>
      </c>
      <c r="AK336" s="221">
        <f t="shared" si="164"/>
        <v>12.0121142857143</v>
      </c>
      <c r="AL336" s="221">
        <f t="shared" si="159"/>
        <v>3.7592</v>
      </c>
      <c r="AM336" s="221">
        <f t="shared" si="160"/>
        <v>2.8194</v>
      </c>
      <c r="AN336" s="221">
        <f t="shared" si="161"/>
        <v>0.09398</v>
      </c>
      <c r="AO336" s="221">
        <f t="shared" si="162"/>
        <v>0.28194</v>
      </c>
      <c r="AP336" s="221">
        <f t="shared" si="163"/>
        <v>5.6388</v>
      </c>
      <c r="AQ336" s="226">
        <v>1.25</v>
      </c>
      <c r="AR336" s="223" t="s">
        <v>644</v>
      </c>
    </row>
    <row r="337" ht="25" customHeight="1" spans="1:44">
      <c r="A337" s="215">
        <v>329</v>
      </c>
      <c r="B337" s="216" t="s">
        <v>635</v>
      </c>
      <c r="C337" s="217" t="s">
        <v>207</v>
      </c>
      <c r="D337" s="217">
        <v>327009</v>
      </c>
      <c r="E337" s="216" t="s">
        <v>645</v>
      </c>
      <c r="F337" s="216" t="s">
        <v>640</v>
      </c>
      <c r="G337" s="218">
        <f t="shared" si="153"/>
        <v>36.2535314285714</v>
      </c>
      <c r="H337" s="221">
        <f t="shared" si="154"/>
        <v>0</v>
      </c>
      <c r="I337" s="221">
        <f t="shared" si="155"/>
        <v>0</v>
      </c>
      <c r="J337" s="222"/>
      <c r="K337" s="222"/>
      <c r="L337" s="222"/>
      <c r="M337" s="222"/>
      <c r="N337" s="222"/>
      <c r="O337" s="221">
        <f t="shared" si="165"/>
        <v>0</v>
      </c>
      <c r="P337" s="222"/>
      <c r="Q337" s="222"/>
      <c r="R337" s="222"/>
      <c r="S337" s="222"/>
      <c r="T337" s="222"/>
      <c r="U337" s="222"/>
      <c r="V337" s="221">
        <f t="shared" si="156"/>
        <v>25.61</v>
      </c>
      <c r="W337" s="218">
        <f t="shared" si="166"/>
        <v>18.43</v>
      </c>
      <c r="X337" s="222">
        <v>14.44</v>
      </c>
      <c r="Y337" s="222"/>
      <c r="Z337" s="222">
        <v>3.99</v>
      </c>
      <c r="AA337" s="222"/>
      <c r="AB337" s="222"/>
      <c r="AC337" s="221">
        <f t="shared" si="157"/>
        <v>7.18</v>
      </c>
      <c r="AD337" s="222">
        <v>2.39</v>
      </c>
      <c r="AE337" s="222"/>
      <c r="AF337" s="222"/>
      <c r="AG337" s="222">
        <v>3.79</v>
      </c>
      <c r="AH337" s="222">
        <v>1</v>
      </c>
      <c r="AI337" s="222"/>
      <c r="AJ337" s="221">
        <f t="shared" si="158"/>
        <v>10.6435314285714</v>
      </c>
      <c r="AK337" s="221">
        <f t="shared" si="164"/>
        <v>5.06377142857143</v>
      </c>
      <c r="AL337" s="221">
        <f t="shared" si="159"/>
        <v>1.6656</v>
      </c>
      <c r="AM337" s="221">
        <f t="shared" si="160"/>
        <v>1.2492</v>
      </c>
      <c r="AN337" s="221">
        <f t="shared" si="161"/>
        <v>0.04164</v>
      </c>
      <c r="AO337" s="221">
        <f t="shared" si="162"/>
        <v>0.12492</v>
      </c>
      <c r="AP337" s="221">
        <f t="shared" si="163"/>
        <v>2.4984</v>
      </c>
      <c r="AQ337" s="222"/>
      <c r="AR337" s="220"/>
    </row>
    <row r="338" ht="25" customHeight="1" spans="1:44">
      <c r="A338" s="215">
        <v>330</v>
      </c>
      <c r="B338" s="216" t="s">
        <v>635</v>
      </c>
      <c r="C338" s="217" t="s">
        <v>207</v>
      </c>
      <c r="D338" s="217">
        <v>327010</v>
      </c>
      <c r="E338" s="216" t="s">
        <v>646</v>
      </c>
      <c r="F338" s="216" t="s">
        <v>640</v>
      </c>
      <c r="G338" s="218">
        <f t="shared" si="153"/>
        <v>78.8684057142857</v>
      </c>
      <c r="H338" s="221">
        <f t="shared" si="154"/>
        <v>0</v>
      </c>
      <c r="I338" s="221">
        <f t="shared" si="155"/>
        <v>0</v>
      </c>
      <c r="J338" s="222"/>
      <c r="K338" s="222"/>
      <c r="L338" s="222"/>
      <c r="M338" s="222"/>
      <c r="N338" s="222"/>
      <c r="O338" s="221">
        <f t="shared" si="165"/>
        <v>0</v>
      </c>
      <c r="P338" s="222"/>
      <c r="Q338" s="222"/>
      <c r="R338" s="222"/>
      <c r="S338" s="222"/>
      <c r="T338" s="222"/>
      <c r="U338" s="222"/>
      <c r="V338" s="221">
        <f t="shared" si="156"/>
        <v>55.99</v>
      </c>
      <c r="W338" s="218">
        <f t="shared" si="166"/>
        <v>39.58</v>
      </c>
      <c r="X338" s="222">
        <v>30.08</v>
      </c>
      <c r="Y338" s="222"/>
      <c r="Z338" s="222">
        <v>8.88</v>
      </c>
      <c r="AA338" s="222"/>
      <c r="AB338" s="222">
        <v>0.62</v>
      </c>
      <c r="AC338" s="221">
        <f t="shared" si="157"/>
        <v>16.41</v>
      </c>
      <c r="AD338" s="222">
        <v>5.33</v>
      </c>
      <c r="AE338" s="222"/>
      <c r="AF338" s="222"/>
      <c r="AG338" s="222">
        <v>8.58</v>
      </c>
      <c r="AH338" s="222">
        <v>2.5</v>
      </c>
      <c r="AI338" s="222"/>
      <c r="AJ338" s="221">
        <f t="shared" si="158"/>
        <v>22.8784057142857</v>
      </c>
      <c r="AK338" s="221">
        <f t="shared" si="164"/>
        <v>11.0086857142857</v>
      </c>
      <c r="AL338" s="221">
        <f t="shared" si="159"/>
        <v>3.5432</v>
      </c>
      <c r="AM338" s="221">
        <f t="shared" si="160"/>
        <v>2.6574</v>
      </c>
      <c r="AN338" s="221">
        <f t="shared" si="161"/>
        <v>0.08858</v>
      </c>
      <c r="AO338" s="221">
        <f t="shared" si="162"/>
        <v>0.26574</v>
      </c>
      <c r="AP338" s="221">
        <f t="shared" si="163"/>
        <v>5.3148</v>
      </c>
      <c r="AQ338" s="222"/>
      <c r="AR338" s="220"/>
    </row>
    <row r="339" ht="25" customHeight="1" spans="1:44">
      <c r="A339" s="215">
        <v>331</v>
      </c>
      <c r="B339" s="216" t="s">
        <v>635</v>
      </c>
      <c r="C339" s="217" t="s">
        <v>207</v>
      </c>
      <c r="D339" s="217">
        <v>327012</v>
      </c>
      <c r="E339" s="216" t="s">
        <v>647</v>
      </c>
      <c r="F339" s="216" t="s">
        <v>640</v>
      </c>
      <c r="G339" s="218">
        <f t="shared" si="153"/>
        <v>43.7740457142857</v>
      </c>
      <c r="H339" s="221">
        <f t="shared" si="154"/>
        <v>0</v>
      </c>
      <c r="I339" s="221">
        <f t="shared" si="155"/>
        <v>0</v>
      </c>
      <c r="J339" s="222"/>
      <c r="K339" s="222"/>
      <c r="L339" s="222"/>
      <c r="M339" s="222"/>
      <c r="N339" s="222"/>
      <c r="O339" s="221">
        <f t="shared" si="165"/>
        <v>0</v>
      </c>
      <c r="P339" s="222"/>
      <c r="Q339" s="222"/>
      <c r="R339" s="222"/>
      <c r="S339" s="222"/>
      <c r="T339" s="222"/>
      <c r="U339" s="222"/>
      <c r="V339" s="221">
        <f t="shared" si="156"/>
        <v>31</v>
      </c>
      <c r="W339" s="218">
        <f t="shared" si="166"/>
        <v>21.3</v>
      </c>
      <c r="X339" s="222">
        <v>16.1</v>
      </c>
      <c r="Y339" s="222"/>
      <c r="Z339" s="222">
        <v>5.2</v>
      </c>
      <c r="AA339" s="222"/>
      <c r="AB339" s="222"/>
      <c r="AC339" s="221">
        <f t="shared" si="157"/>
        <v>9.7</v>
      </c>
      <c r="AD339" s="222">
        <v>3.12</v>
      </c>
      <c r="AE339" s="222"/>
      <c r="AF339" s="222"/>
      <c r="AG339" s="222">
        <v>5.08</v>
      </c>
      <c r="AH339" s="222">
        <v>1.5</v>
      </c>
      <c r="AI339" s="237"/>
      <c r="AJ339" s="221">
        <f t="shared" si="158"/>
        <v>12.7740457142857</v>
      </c>
      <c r="AK339" s="221">
        <f t="shared" si="164"/>
        <v>6.22948571428571</v>
      </c>
      <c r="AL339" s="221">
        <f t="shared" si="159"/>
        <v>1.9536</v>
      </c>
      <c r="AM339" s="221">
        <f t="shared" si="160"/>
        <v>1.4652</v>
      </c>
      <c r="AN339" s="221">
        <f t="shared" si="161"/>
        <v>0.04884</v>
      </c>
      <c r="AO339" s="221">
        <f t="shared" si="162"/>
        <v>0.14652</v>
      </c>
      <c r="AP339" s="221">
        <f t="shared" si="163"/>
        <v>2.9304</v>
      </c>
      <c r="AQ339" s="222"/>
      <c r="AR339" s="220"/>
    </row>
    <row r="340" ht="25" customHeight="1" spans="1:44">
      <c r="A340" s="215">
        <v>332</v>
      </c>
      <c r="B340" s="216" t="s">
        <v>635</v>
      </c>
      <c r="C340" s="217" t="s">
        <v>207</v>
      </c>
      <c r="D340" s="217">
        <v>327013</v>
      </c>
      <c r="E340" s="216" t="s">
        <v>648</v>
      </c>
      <c r="F340" s="216" t="s">
        <v>640</v>
      </c>
      <c r="G340" s="218">
        <f t="shared" si="153"/>
        <v>928.977245714286</v>
      </c>
      <c r="H340" s="221">
        <f t="shared" si="154"/>
        <v>0</v>
      </c>
      <c r="I340" s="221">
        <f t="shared" si="155"/>
        <v>0</v>
      </c>
      <c r="J340" s="222"/>
      <c r="K340" s="222"/>
      <c r="L340" s="222"/>
      <c r="M340" s="222"/>
      <c r="N340" s="222"/>
      <c r="O340" s="221">
        <f t="shared" si="165"/>
        <v>0</v>
      </c>
      <c r="P340" s="222"/>
      <c r="Q340" s="222"/>
      <c r="R340" s="222"/>
      <c r="S340" s="222"/>
      <c r="T340" s="222"/>
      <c r="U340" s="222"/>
      <c r="V340" s="221">
        <f t="shared" si="156"/>
        <v>663.77</v>
      </c>
      <c r="W340" s="218">
        <f t="shared" si="166"/>
        <v>464.03</v>
      </c>
      <c r="X340" s="222">
        <v>342.78</v>
      </c>
      <c r="Y340" s="222"/>
      <c r="Z340" s="222">
        <v>104.09</v>
      </c>
      <c r="AA340" s="222">
        <v>17.16</v>
      </c>
      <c r="AB340" s="222"/>
      <c r="AC340" s="221">
        <f t="shared" si="157"/>
        <v>199.74</v>
      </c>
      <c r="AD340" s="222">
        <v>62.45</v>
      </c>
      <c r="AE340" s="222"/>
      <c r="AF340" s="222"/>
      <c r="AG340" s="222">
        <v>103.29</v>
      </c>
      <c r="AH340" s="222">
        <v>34</v>
      </c>
      <c r="AI340" s="222"/>
      <c r="AJ340" s="221">
        <f t="shared" si="158"/>
        <v>265.207245714286</v>
      </c>
      <c r="AK340" s="221">
        <f t="shared" si="164"/>
        <v>128.709485714286</v>
      </c>
      <c r="AL340" s="221">
        <f t="shared" si="159"/>
        <v>40.7456</v>
      </c>
      <c r="AM340" s="221">
        <f t="shared" si="160"/>
        <v>30.5592</v>
      </c>
      <c r="AN340" s="221">
        <f t="shared" si="161"/>
        <v>1.01864</v>
      </c>
      <c r="AO340" s="221">
        <f t="shared" si="162"/>
        <v>3.05592</v>
      </c>
      <c r="AP340" s="221">
        <f t="shared" si="163"/>
        <v>61.1184</v>
      </c>
      <c r="AQ340" s="222"/>
      <c r="AR340" s="220"/>
    </row>
    <row r="341" ht="25" customHeight="1" spans="1:44">
      <c r="A341" s="215">
        <v>333</v>
      </c>
      <c r="B341" s="216" t="s">
        <v>635</v>
      </c>
      <c r="C341" s="217" t="s">
        <v>207</v>
      </c>
      <c r="D341" s="217">
        <v>327014</v>
      </c>
      <c r="E341" s="216" t="s">
        <v>649</v>
      </c>
      <c r="F341" s="216" t="s">
        <v>640</v>
      </c>
      <c r="G341" s="218">
        <f t="shared" si="153"/>
        <v>95.1622457142857</v>
      </c>
      <c r="H341" s="221">
        <f t="shared" si="154"/>
        <v>0</v>
      </c>
      <c r="I341" s="221">
        <f t="shared" si="155"/>
        <v>0</v>
      </c>
      <c r="J341" s="222"/>
      <c r="K341" s="222"/>
      <c r="L341" s="222"/>
      <c r="M341" s="222"/>
      <c r="N341" s="222"/>
      <c r="O341" s="221">
        <f t="shared" si="165"/>
        <v>0</v>
      </c>
      <c r="P341" s="222"/>
      <c r="Q341" s="222"/>
      <c r="R341" s="222"/>
      <c r="S341" s="222"/>
      <c r="T341" s="222"/>
      <c r="U341" s="222"/>
      <c r="V341" s="221">
        <f t="shared" si="156"/>
        <v>67.32</v>
      </c>
      <c r="W341" s="218">
        <f t="shared" si="166"/>
        <v>46.82</v>
      </c>
      <c r="X341" s="222">
        <v>35.57</v>
      </c>
      <c r="Y341" s="222"/>
      <c r="Z341" s="222">
        <v>11.25</v>
      </c>
      <c r="AA341" s="222"/>
      <c r="AB341" s="222"/>
      <c r="AC341" s="221">
        <f t="shared" si="157"/>
        <v>20.5</v>
      </c>
      <c r="AD341" s="219">
        <v>6.75</v>
      </c>
      <c r="AE341" s="219"/>
      <c r="AF341" s="219"/>
      <c r="AG341" s="219">
        <v>10.75</v>
      </c>
      <c r="AH341" s="219">
        <v>3</v>
      </c>
      <c r="AI341" s="222"/>
      <c r="AJ341" s="221">
        <f t="shared" si="158"/>
        <v>27.8422457142857</v>
      </c>
      <c r="AK341" s="221">
        <f t="shared" si="164"/>
        <v>13.4854857142857</v>
      </c>
      <c r="AL341" s="221">
        <f t="shared" si="159"/>
        <v>4.2856</v>
      </c>
      <c r="AM341" s="221">
        <f t="shared" si="160"/>
        <v>3.2142</v>
      </c>
      <c r="AN341" s="221">
        <f t="shared" si="161"/>
        <v>0.10714</v>
      </c>
      <c r="AO341" s="221">
        <f t="shared" si="162"/>
        <v>0.32142</v>
      </c>
      <c r="AP341" s="221">
        <f t="shared" si="163"/>
        <v>6.4284</v>
      </c>
      <c r="AQ341" s="222"/>
      <c r="AR341" s="220"/>
    </row>
    <row r="342" ht="25" customHeight="1" spans="1:44">
      <c r="A342" s="215">
        <v>334</v>
      </c>
      <c r="B342" s="216" t="s">
        <v>635</v>
      </c>
      <c r="C342" s="217" t="s">
        <v>489</v>
      </c>
      <c r="D342" s="217">
        <v>327002</v>
      </c>
      <c r="E342" s="216" t="s">
        <v>650</v>
      </c>
      <c r="F342" s="216" t="s">
        <v>651</v>
      </c>
      <c r="G342" s="218">
        <f t="shared" si="153"/>
        <v>69.05</v>
      </c>
      <c r="H342" s="221">
        <f t="shared" si="154"/>
        <v>0</v>
      </c>
      <c r="I342" s="221">
        <f t="shared" si="155"/>
        <v>0</v>
      </c>
      <c r="J342" s="222"/>
      <c r="K342" s="222"/>
      <c r="L342" s="222"/>
      <c r="M342" s="222"/>
      <c r="N342" s="222"/>
      <c r="O342" s="221">
        <f t="shared" si="165"/>
        <v>0</v>
      </c>
      <c r="P342" s="222"/>
      <c r="Q342" s="222"/>
      <c r="R342" s="222"/>
      <c r="S342" s="222"/>
      <c r="T342" s="222"/>
      <c r="U342" s="222"/>
      <c r="V342" s="221">
        <f t="shared" si="156"/>
        <v>69.05</v>
      </c>
      <c r="W342" s="218">
        <f t="shared" si="166"/>
        <v>0</v>
      </c>
      <c r="X342" s="222"/>
      <c r="Y342" s="222"/>
      <c r="Z342" s="222"/>
      <c r="AA342" s="222"/>
      <c r="AB342" s="222"/>
      <c r="AC342" s="221">
        <f t="shared" si="157"/>
        <v>69.05</v>
      </c>
      <c r="AD342" s="219"/>
      <c r="AE342" s="219">
        <v>69.05</v>
      </c>
      <c r="AF342" s="219"/>
      <c r="AG342" s="219"/>
      <c r="AH342" s="219"/>
      <c r="AI342" s="222"/>
      <c r="AJ342" s="221">
        <f t="shared" si="158"/>
        <v>0</v>
      </c>
      <c r="AK342" s="221">
        <f t="shared" si="164"/>
        <v>0</v>
      </c>
      <c r="AL342" s="221">
        <f t="shared" si="159"/>
        <v>0</v>
      </c>
      <c r="AM342" s="221">
        <f t="shared" si="160"/>
        <v>0</v>
      </c>
      <c r="AN342" s="221">
        <f t="shared" si="161"/>
        <v>0</v>
      </c>
      <c r="AO342" s="221">
        <f t="shared" si="162"/>
        <v>0</v>
      </c>
      <c r="AP342" s="221">
        <f t="shared" si="163"/>
        <v>0</v>
      </c>
      <c r="AQ342" s="222"/>
      <c r="AR342" s="238"/>
    </row>
    <row r="343" ht="25" customHeight="1" spans="1:44">
      <c r="A343" s="215">
        <v>335</v>
      </c>
      <c r="B343" s="216" t="s">
        <v>613</v>
      </c>
      <c r="C343" s="217" t="s">
        <v>204</v>
      </c>
      <c r="D343" s="217">
        <v>332001</v>
      </c>
      <c r="E343" s="216" t="s">
        <v>652</v>
      </c>
      <c r="F343" s="216" t="s">
        <v>653</v>
      </c>
      <c r="G343" s="218">
        <f t="shared" si="153"/>
        <v>96.18484</v>
      </c>
      <c r="H343" s="221">
        <f t="shared" si="154"/>
        <v>73.04</v>
      </c>
      <c r="I343" s="221">
        <f t="shared" si="155"/>
        <v>63.69</v>
      </c>
      <c r="J343" s="222">
        <v>27.58</v>
      </c>
      <c r="K343" s="222">
        <v>16.45</v>
      </c>
      <c r="L343" s="222"/>
      <c r="M343" s="222"/>
      <c r="N343" s="222">
        <v>19.66</v>
      </c>
      <c r="O343" s="221">
        <f t="shared" si="165"/>
        <v>9.35</v>
      </c>
      <c r="P343" s="222">
        <v>2.3</v>
      </c>
      <c r="Q343" s="222"/>
      <c r="R343" s="222"/>
      <c r="S343" s="222">
        <v>4.55</v>
      </c>
      <c r="T343" s="222">
        <v>2.5</v>
      </c>
      <c r="U343" s="222"/>
      <c r="V343" s="221">
        <f t="shared" si="156"/>
        <v>0</v>
      </c>
      <c r="W343" s="218">
        <f t="shared" si="166"/>
        <v>0</v>
      </c>
      <c r="X343" s="219"/>
      <c r="Y343" s="219"/>
      <c r="Z343" s="219"/>
      <c r="AA343" s="219"/>
      <c r="AB343" s="219"/>
      <c r="AC343" s="221">
        <f t="shared" si="157"/>
        <v>0</v>
      </c>
      <c r="AD343" s="219"/>
      <c r="AE343" s="219"/>
      <c r="AF343" s="219"/>
      <c r="AG343" s="219"/>
      <c r="AH343" s="219"/>
      <c r="AI343" s="222"/>
      <c r="AJ343" s="221">
        <f t="shared" si="158"/>
        <v>23.14484</v>
      </c>
      <c r="AK343" s="221">
        <f t="shared" si="164"/>
        <v>11.3448</v>
      </c>
      <c r="AL343" s="221">
        <f t="shared" si="159"/>
        <v>3.5224</v>
      </c>
      <c r="AM343" s="221">
        <f t="shared" si="160"/>
        <v>2.6418</v>
      </c>
      <c r="AN343" s="221">
        <f t="shared" si="161"/>
        <v>0.08806</v>
      </c>
      <c r="AO343" s="221">
        <f t="shared" si="162"/>
        <v>0.26418</v>
      </c>
      <c r="AP343" s="221">
        <f t="shared" si="163"/>
        <v>5.2836</v>
      </c>
      <c r="AQ343" s="222"/>
      <c r="AR343" s="220"/>
    </row>
    <row r="344" ht="25" customHeight="1" spans="1:44">
      <c r="A344" s="215">
        <v>336</v>
      </c>
      <c r="B344" s="216" t="s">
        <v>613</v>
      </c>
      <c r="C344" s="217" t="s">
        <v>207</v>
      </c>
      <c r="D344" s="217">
        <v>332004</v>
      </c>
      <c r="E344" s="216" t="s">
        <v>654</v>
      </c>
      <c r="F344" s="216" t="s">
        <v>655</v>
      </c>
      <c r="G344" s="218">
        <f t="shared" si="153"/>
        <v>120.62904</v>
      </c>
      <c r="H344" s="221">
        <f t="shared" si="154"/>
        <v>0</v>
      </c>
      <c r="I344" s="221">
        <f t="shared" si="155"/>
        <v>0</v>
      </c>
      <c r="J344" s="222"/>
      <c r="K344" s="222"/>
      <c r="L344" s="222"/>
      <c r="M344" s="222"/>
      <c r="N344" s="222"/>
      <c r="O344" s="221">
        <f t="shared" si="165"/>
        <v>0</v>
      </c>
      <c r="P344" s="222"/>
      <c r="Q344" s="222"/>
      <c r="R344" s="222"/>
      <c r="S344" s="222"/>
      <c r="T344" s="222"/>
      <c r="U344" s="222"/>
      <c r="V344" s="221">
        <f t="shared" si="156"/>
        <v>85.53</v>
      </c>
      <c r="W344" s="218">
        <f t="shared" si="166"/>
        <v>57.85</v>
      </c>
      <c r="X344" s="219">
        <v>43.14</v>
      </c>
      <c r="Y344" s="219"/>
      <c r="Z344" s="219">
        <v>14.71</v>
      </c>
      <c r="AA344" s="219"/>
      <c r="AB344" s="219"/>
      <c r="AC344" s="221">
        <f t="shared" si="157"/>
        <v>27.68</v>
      </c>
      <c r="AD344" s="219">
        <v>8.83</v>
      </c>
      <c r="AE344" s="219"/>
      <c r="AF344" s="219"/>
      <c r="AG344" s="219">
        <v>14.35</v>
      </c>
      <c r="AH344" s="219">
        <v>4.5</v>
      </c>
      <c r="AI344" s="222"/>
      <c r="AJ344" s="221">
        <f t="shared" si="158"/>
        <v>35.09904</v>
      </c>
      <c r="AK344" s="221">
        <f t="shared" si="164"/>
        <v>17.2288</v>
      </c>
      <c r="AL344" s="221">
        <f t="shared" si="159"/>
        <v>5.3344</v>
      </c>
      <c r="AM344" s="221">
        <f t="shared" si="160"/>
        <v>4.0008</v>
      </c>
      <c r="AN344" s="221">
        <f t="shared" si="161"/>
        <v>0.13336</v>
      </c>
      <c r="AO344" s="221">
        <f t="shared" si="162"/>
        <v>0.40008</v>
      </c>
      <c r="AP344" s="221">
        <f t="shared" si="163"/>
        <v>8.0016</v>
      </c>
      <c r="AQ344" s="222"/>
      <c r="AR344" s="220"/>
    </row>
    <row r="345" ht="25" customHeight="1" spans="1:44">
      <c r="A345" s="215">
        <v>337</v>
      </c>
      <c r="B345" s="216" t="s">
        <v>613</v>
      </c>
      <c r="C345" s="217" t="s">
        <v>207</v>
      </c>
      <c r="D345" s="217">
        <v>332005</v>
      </c>
      <c r="E345" s="216" t="s">
        <v>656</v>
      </c>
      <c r="F345" s="216" t="s">
        <v>655</v>
      </c>
      <c r="G345" s="218">
        <f t="shared" si="153"/>
        <v>35.6216228571429</v>
      </c>
      <c r="H345" s="221">
        <f t="shared" si="154"/>
        <v>0</v>
      </c>
      <c r="I345" s="221">
        <f t="shared" si="155"/>
        <v>0</v>
      </c>
      <c r="J345" s="222"/>
      <c r="K345" s="222"/>
      <c r="L345" s="222"/>
      <c r="M345" s="222"/>
      <c r="N345" s="222"/>
      <c r="O345" s="221">
        <f t="shared" si="165"/>
        <v>0</v>
      </c>
      <c r="P345" s="222"/>
      <c r="Q345" s="222"/>
      <c r="R345" s="222"/>
      <c r="S345" s="222"/>
      <c r="T345" s="222"/>
      <c r="U345" s="222"/>
      <c r="V345" s="221">
        <f t="shared" si="156"/>
        <v>25.3</v>
      </c>
      <c r="W345" s="218">
        <f t="shared" si="166"/>
        <v>16.32</v>
      </c>
      <c r="X345" s="219">
        <v>11.58</v>
      </c>
      <c r="Y345" s="219"/>
      <c r="Z345" s="219">
        <v>4.74</v>
      </c>
      <c r="AA345" s="219"/>
      <c r="AB345" s="219"/>
      <c r="AC345" s="221">
        <f t="shared" si="157"/>
        <v>8.98</v>
      </c>
      <c r="AD345" s="219">
        <v>2.84</v>
      </c>
      <c r="AE345" s="219"/>
      <c r="AF345" s="219"/>
      <c r="AG345" s="219">
        <v>4.64</v>
      </c>
      <c r="AH345" s="219">
        <v>1.5</v>
      </c>
      <c r="AI345" s="222"/>
      <c r="AJ345" s="221">
        <f t="shared" si="158"/>
        <v>10.3216228571429</v>
      </c>
      <c r="AK345" s="221">
        <f t="shared" si="164"/>
        <v>5.18674285714286</v>
      </c>
      <c r="AL345" s="221">
        <f t="shared" si="159"/>
        <v>1.5328</v>
      </c>
      <c r="AM345" s="221">
        <f t="shared" si="160"/>
        <v>1.1496</v>
      </c>
      <c r="AN345" s="221">
        <f t="shared" si="161"/>
        <v>0.03832</v>
      </c>
      <c r="AO345" s="221">
        <f t="shared" si="162"/>
        <v>0.11496</v>
      </c>
      <c r="AP345" s="221">
        <f t="shared" si="163"/>
        <v>2.2992</v>
      </c>
      <c r="AQ345" s="222"/>
      <c r="AR345" s="220"/>
    </row>
    <row r="346" ht="25" customHeight="1" spans="1:44">
      <c r="A346" s="215">
        <v>338</v>
      </c>
      <c r="B346" s="216" t="s">
        <v>613</v>
      </c>
      <c r="C346" s="217" t="s">
        <v>207</v>
      </c>
      <c r="D346" s="217">
        <v>332006</v>
      </c>
      <c r="E346" s="216" t="s">
        <v>657</v>
      </c>
      <c r="F346" s="216" t="s">
        <v>655</v>
      </c>
      <c r="G346" s="218">
        <f t="shared" si="153"/>
        <v>276.95724</v>
      </c>
      <c r="H346" s="221">
        <f t="shared" si="154"/>
        <v>0</v>
      </c>
      <c r="I346" s="221">
        <f t="shared" si="155"/>
        <v>0</v>
      </c>
      <c r="J346" s="222"/>
      <c r="K346" s="222"/>
      <c r="L346" s="222"/>
      <c r="M346" s="222"/>
      <c r="N346" s="222"/>
      <c r="O346" s="221">
        <f t="shared" si="165"/>
        <v>0</v>
      </c>
      <c r="P346" s="222"/>
      <c r="Q346" s="222"/>
      <c r="R346" s="222"/>
      <c r="S346" s="222"/>
      <c r="T346" s="222"/>
      <c r="U346" s="222"/>
      <c r="V346" s="221">
        <f t="shared" si="156"/>
        <v>196.83</v>
      </c>
      <c r="W346" s="218">
        <f t="shared" si="166"/>
        <v>128.74</v>
      </c>
      <c r="X346" s="219">
        <v>93.6</v>
      </c>
      <c r="Y346" s="219"/>
      <c r="Z346" s="219">
        <v>35.14</v>
      </c>
      <c r="AA346" s="219"/>
      <c r="AB346" s="219"/>
      <c r="AC346" s="221">
        <f t="shared" si="157"/>
        <v>68.09</v>
      </c>
      <c r="AD346" s="219">
        <v>21.09</v>
      </c>
      <c r="AE346" s="219"/>
      <c r="AF346" s="219"/>
      <c r="AG346" s="219">
        <v>35</v>
      </c>
      <c r="AH346" s="219">
        <v>12</v>
      </c>
      <c r="AI346" s="222"/>
      <c r="AJ346" s="221">
        <f t="shared" si="158"/>
        <v>80.12724</v>
      </c>
      <c r="AK346" s="221">
        <f t="shared" ref="AK346:AK384" si="167">SUM(J346,K346,P346,N346/0.8,X346,Y346,Z346,AG346/0.35,AD346)*0.16</f>
        <v>39.9728</v>
      </c>
      <c r="AL346" s="221">
        <f t="shared" si="159"/>
        <v>11.9864</v>
      </c>
      <c r="AM346" s="221">
        <f t="shared" si="160"/>
        <v>8.9898</v>
      </c>
      <c r="AN346" s="221">
        <f t="shared" si="161"/>
        <v>0.29966</v>
      </c>
      <c r="AO346" s="221">
        <f t="shared" si="162"/>
        <v>0.89898</v>
      </c>
      <c r="AP346" s="221">
        <f t="shared" si="163"/>
        <v>17.9796</v>
      </c>
      <c r="AQ346" s="222"/>
      <c r="AR346" s="220"/>
    </row>
    <row r="347" ht="25" customHeight="1" spans="1:44">
      <c r="A347" s="215">
        <v>339</v>
      </c>
      <c r="B347" s="216" t="s">
        <v>613</v>
      </c>
      <c r="C347" s="217" t="s">
        <v>207</v>
      </c>
      <c r="D347" s="217">
        <v>332007</v>
      </c>
      <c r="E347" s="216" t="s">
        <v>658</v>
      </c>
      <c r="F347" s="216" t="s">
        <v>655</v>
      </c>
      <c r="G347" s="218">
        <f t="shared" si="153"/>
        <v>114.112022857143</v>
      </c>
      <c r="H347" s="221">
        <f t="shared" si="154"/>
        <v>0</v>
      </c>
      <c r="I347" s="221">
        <f t="shared" si="155"/>
        <v>0</v>
      </c>
      <c r="J347" s="222"/>
      <c r="K347" s="222"/>
      <c r="L347" s="222"/>
      <c r="M347" s="222"/>
      <c r="N347" s="222"/>
      <c r="O347" s="221">
        <f t="shared" si="165"/>
        <v>0</v>
      </c>
      <c r="P347" s="222"/>
      <c r="Q347" s="222"/>
      <c r="R347" s="222"/>
      <c r="S347" s="222"/>
      <c r="T347" s="222"/>
      <c r="U347" s="222"/>
      <c r="V347" s="221">
        <f t="shared" si="156"/>
        <v>81.12</v>
      </c>
      <c r="W347" s="218">
        <f t="shared" si="166"/>
        <v>53.49</v>
      </c>
      <c r="X347" s="219">
        <v>39.37</v>
      </c>
      <c r="Y347" s="219"/>
      <c r="Z347" s="219">
        <v>14.12</v>
      </c>
      <c r="AA347" s="219"/>
      <c r="AB347" s="219"/>
      <c r="AC347" s="221">
        <f t="shared" si="157"/>
        <v>27.63</v>
      </c>
      <c r="AD347" s="219">
        <v>8.47</v>
      </c>
      <c r="AE347" s="219"/>
      <c r="AF347" s="219"/>
      <c r="AG347" s="219">
        <v>14.16</v>
      </c>
      <c r="AH347" s="219">
        <v>5</v>
      </c>
      <c r="AI347" s="222"/>
      <c r="AJ347" s="221">
        <f t="shared" si="158"/>
        <v>32.9920228571429</v>
      </c>
      <c r="AK347" s="221">
        <f t="shared" si="167"/>
        <v>16.3867428571429</v>
      </c>
      <c r="AL347" s="221">
        <f t="shared" si="159"/>
        <v>4.9568</v>
      </c>
      <c r="AM347" s="221">
        <f t="shared" si="160"/>
        <v>3.7176</v>
      </c>
      <c r="AN347" s="221">
        <f t="shared" si="161"/>
        <v>0.12392</v>
      </c>
      <c r="AO347" s="221">
        <f t="shared" si="162"/>
        <v>0.37176</v>
      </c>
      <c r="AP347" s="221">
        <f t="shared" si="163"/>
        <v>7.4352</v>
      </c>
      <c r="AQ347" s="222"/>
      <c r="AR347" s="223"/>
    </row>
    <row r="348" ht="25" customHeight="1" spans="1:44">
      <c r="A348" s="215">
        <v>340</v>
      </c>
      <c r="B348" s="216" t="s">
        <v>613</v>
      </c>
      <c r="C348" s="217" t="s">
        <v>207</v>
      </c>
      <c r="D348" s="217">
        <v>332008</v>
      </c>
      <c r="E348" s="216" t="s">
        <v>659</v>
      </c>
      <c r="F348" s="216" t="s">
        <v>655</v>
      </c>
      <c r="G348" s="218">
        <f t="shared" si="153"/>
        <v>70.5029257142857</v>
      </c>
      <c r="H348" s="221">
        <f t="shared" si="154"/>
        <v>0</v>
      </c>
      <c r="I348" s="221">
        <f t="shared" si="155"/>
        <v>0</v>
      </c>
      <c r="J348" s="222"/>
      <c r="K348" s="222"/>
      <c r="L348" s="222"/>
      <c r="M348" s="222"/>
      <c r="N348" s="222"/>
      <c r="O348" s="221">
        <f t="shared" si="165"/>
        <v>0</v>
      </c>
      <c r="P348" s="222"/>
      <c r="Q348" s="222"/>
      <c r="R348" s="222"/>
      <c r="S348" s="222"/>
      <c r="T348" s="222"/>
      <c r="U348" s="222"/>
      <c r="V348" s="221">
        <f t="shared" si="156"/>
        <v>50.23</v>
      </c>
      <c r="W348" s="218">
        <f t="shared" si="166"/>
        <v>31.78</v>
      </c>
      <c r="X348" s="219">
        <v>22.45</v>
      </c>
      <c r="Y348" s="219"/>
      <c r="Z348" s="219">
        <v>9.33</v>
      </c>
      <c r="AA348" s="219"/>
      <c r="AB348" s="219"/>
      <c r="AC348" s="221">
        <f t="shared" si="157"/>
        <v>18.45</v>
      </c>
      <c r="AD348" s="219">
        <v>5.6</v>
      </c>
      <c r="AE348" s="219"/>
      <c r="AF348" s="219"/>
      <c r="AG348" s="219">
        <v>9.35</v>
      </c>
      <c r="AH348" s="219">
        <v>3.5</v>
      </c>
      <c r="AI348" s="222"/>
      <c r="AJ348" s="221">
        <f t="shared" si="158"/>
        <v>20.2729257142857</v>
      </c>
      <c r="AK348" s="221">
        <f t="shared" si="167"/>
        <v>10.2550857142857</v>
      </c>
      <c r="AL348" s="221">
        <f t="shared" si="159"/>
        <v>2.9904</v>
      </c>
      <c r="AM348" s="221">
        <f t="shared" si="160"/>
        <v>2.2428</v>
      </c>
      <c r="AN348" s="221">
        <f t="shared" si="161"/>
        <v>0.07476</v>
      </c>
      <c r="AO348" s="221">
        <f t="shared" si="162"/>
        <v>0.22428</v>
      </c>
      <c r="AP348" s="221">
        <f t="shared" si="163"/>
        <v>4.4856</v>
      </c>
      <c r="AQ348" s="222"/>
      <c r="AR348" s="220"/>
    </row>
    <row r="349" ht="25" customHeight="1" spans="1:44">
      <c r="A349" s="215">
        <v>341</v>
      </c>
      <c r="B349" s="216" t="s">
        <v>613</v>
      </c>
      <c r="C349" s="217" t="s">
        <v>489</v>
      </c>
      <c r="D349" s="217">
        <v>332002</v>
      </c>
      <c r="E349" s="216" t="s">
        <v>660</v>
      </c>
      <c r="F349" s="216" t="s">
        <v>661</v>
      </c>
      <c r="G349" s="218">
        <f t="shared" si="153"/>
        <v>48.5309428571429</v>
      </c>
      <c r="H349" s="221">
        <f t="shared" si="154"/>
        <v>0</v>
      </c>
      <c r="I349" s="221">
        <f t="shared" si="155"/>
        <v>0</v>
      </c>
      <c r="J349" s="222"/>
      <c r="K349" s="222"/>
      <c r="L349" s="222"/>
      <c r="M349" s="222"/>
      <c r="N349" s="222"/>
      <c r="O349" s="221">
        <f t="shared" si="165"/>
        <v>0</v>
      </c>
      <c r="P349" s="222"/>
      <c r="Q349" s="222"/>
      <c r="R349" s="222"/>
      <c r="S349" s="222"/>
      <c r="T349" s="222"/>
      <c r="U349" s="222"/>
      <c r="V349" s="221">
        <f t="shared" si="156"/>
        <v>34.47</v>
      </c>
      <c r="W349" s="218">
        <f t="shared" si="166"/>
        <v>23.56</v>
      </c>
      <c r="X349" s="222">
        <v>18.07</v>
      </c>
      <c r="Y349" s="222"/>
      <c r="Z349" s="222">
        <v>5.49</v>
      </c>
      <c r="AA349" s="222"/>
      <c r="AB349" s="222"/>
      <c r="AC349" s="221">
        <f t="shared" si="157"/>
        <v>10.91</v>
      </c>
      <c r="AD349" s="219">
        <v>3.29</v>
      </c>
      <c r="AE349" s="219"/>
      <c r="AF349" s="219"/>
      <c r="AG349" s="219">
        <v>5.62</v>
      </c>
      <c r="AH349" s="219">
        <v>2</v>
      </c>
      <c r="AI349" s="222"/>
      <c r="AJ349" s="221">
        <f t="shared" si="158"/>
        <v>14.0609428571429</v>
      </c>
      <c r="AK349" s="221">
        <f t="shared" si="167"/>
        <v>6.86514285714286</v>
      </c>
      <c r="AL349" s="221">
        <f t="shared" si="159"/>
        <v>2.148</v>
      </c>
      <c r="AM349" s="221">
        <f t="shared" si="160"/>
        <v>1.611</v>
      </c>
      <c r="AN349" s="221">
        <f t="shared" si="161"/>
        <v>0.0537</v>
      </c>
      <c r="AO349" s="221">
        <f t="shared" si="162"/>
        <v>0.1611</v>
      </c>
      <c r="AP349" s="221">
        <f t="shared" si="163"/>
        <v>3.222</v>
      </c>
      <c r="AQ349" s="222"/>
      <c r="AR349" s="220"/>
    </row>
    <row r="350" ht="25" customHeight="1" spans="1:44">
      <c r="A350" s="215">
        <v>342</v>
      </c>
      <c r="B350" s="216" t="s">
        <v>613</v>
      </c>
      <c r="C350" s="217" t="s">
        <v>489</v>
      </c>
      <c r="D350" s="217">
        <v>332003</v>
      </c>
      <c r="E350" s="216" t="s">
        <v>662</v>
      </c>
      <c r="F350" s="216" t="s">
        <v>661</v>
      </c>
      <c r="G350" s="218">
        <f t="shared" si="153"/>
        <v>14.32</v>
      </c>
      <c r="H350" s="221">
        <f t="shared" si="154"/>
        <v>0</v>
      </c>
      <c r="I350" s="221">
        <f t="shared" si="155"/>
        <v>0</v>
      </c>
      <c r="J350" s="222"/>
      <c r="K350" s="222"/>
      <c r="L350" s="222"/>
      <c r="M350" s="222"/>
      <c r="N350" s="222"/>
      <c r="O350" s="221">
        <f t="shared" si="165"/>
        <v>0</v>
      </c>
      <c r="P350" s="222"/>
      <c r="Q350" s="222"/>
      <c r="R350" s="222"/>
      <c r="S350" s="222"/>
      <c r="T350" s="222"/>
      <c r="U350" s="222"/>
      <c r="V350" s="221">
        <f t="shared" si="156"/>
        <v>14.32</v>
      </c>
      <c r="W350" s="218">
        <f t="shared" si="166"/>
        <v>0</v>
      </c>
      <c r="X350" s="222"/>
      <c r="Y350" s="222"/>
      <c r="Z350" s="222"/>
      <c r="AA350" s="222"/>
      <c r="AB350" s="222"/>
      <c r="AC350" s="221">
        <f t="shared" si="157"/>
        <v>14.32</v>
      </c>
      <c r="AD350" s="222"/>
      <c r="AE350" s="222">
        <v>14.32</v>
      </c>
      <c r="AF350" s="222"/>
      <c r="AG350" s="222"/>
      <c r="AH350" s="222"/>
      <c r="AI350" s="222"/>
      <c r="AJ350" s="221">
        <f t="shared" si="158"/>
        <v>0</v>
      </c>
      <c r="AK350" s="221">
        <f t="shared" si="167"/>
        <v>0</v>
      </c>
      <c r="AL350" s="221">
        <f t="shared" si="159"/>
        <v>0</v>
      </c>
      <c r="AM350" s="221">
        <f t="shared" si="160"/>
        <v>0</v>
      </c>
      <c r="AN350" s="221">
        <f t="shared" si="161"/>
        <v>0</v>
      </c>
      <c r="AO350" s="221">
        <f t="shared" si="162"/>
        <v>0</v>
      </c>
      <c r="AP350" s="221">
        <f t="shared" si="163"/>
        <v>0</v>
      </c>
      <c r="AQ350" s="222"/>
      <c r="AR350" s="220"/>
    </row>
    <row r="351" s="170" customFormat="1" ht="30" customHeight="1" spans="1:44">
      <c r="A351" s="215">
        <v>343</v>
      </c>
      <c r="B351" s="211"/>
      <c r="C351" s="211"/>
      <c r="D351" s="212" t="s">
        <v>663</v>
      </c>
      <c r="E351" s="229"/>
      <c r="F351" s="211"/>
      <c r="G351" s="230">
        <f t="shared" ref="G351:N351" si="168">SUM(G313:G350)</f>
        <v>5546.66059668571</v>
      </c>
      <c r="H351" s="230">
        <f t="shared" si="168"/>
        <v>1109.751812</v>
      </c>
      <c r="I351" s="230">
        <f t="shared" si="168"/>
        <v>934.57832</v>
      </c>
      <c r="J351" s="230">
        <f t="shared" si="168"/>
        <v>383.6012</v>
      </c>
      <c r="K351" s="230">
        <f t="shared" si="168"/>
        <v>243.1324</v>
      </c>
      <c r="L351" s="230">
        <f t="shared" si="168"/>
        <v>3.96</v>
      </c>
      <c r="M351" s="230">
        <f t="shared" si="168"/>
        <v>0</v>
      </c>
      <c r="N351" s="230">
        <f t="shared" si="168"/>
        <v>303.88472</v>
      </c>
      <c r="O351" s="221">
        <f t="shared" si="165"/>
        <v>175.173492</v>
      </c>
      <c r="P351" s="230">
        <f>SUM(P313:P350)</f>
        <v>32.84</v>
      </c>
      <c r="Q351" s="230">
        <f t="shared" ref="Q351:AL351" si="169">SUM(Q313:Q350)</f>
        <v>0</v>
      </c>
      <c r="R351" s="230">
        <f t="shared" si="169"/>
        <v>47.823492</v>
      </c>
      <c r="S351" s="230">
        <f t="shared" si="169"/>
        <v>50.51</v>
      </c>
      <c r="T351" s="230">
        <f t="shared" si="169"/>
        <v>44</v>
      </c>
      <c r="U351" s="230">
        <f t="shared" si="169"/>
        <v>0</v>
      </c>
      <c r="V351" s="230">
        <f t="shared" si="169"/>
        <v>2943.9289</v>
      </c>
      <c r="W351" s="230">
        <f t="shared" si="169"/>
        <v>1963.352</v>
      </c>
      <c r="X351" s="230">
        <f t="shared" si="169"/>
        <v>1456.3896</v>
      </c>
      <c r="Y351" s="230">
        <f t="shared" si="169"/>
        <v>0</v>
      </c>
      <c r="Z351" s="230">
        <f t="shared" si="169"/>
        <v>470.696</v>
      </c>
      <c r="AA351" s="230">
        <f t="shared" si="169"/>
        <v>24.6</v>
      </c>
      <c r="AB351" s="230">
        <f t="shared" si="169"/>
        <v>11.6664</v>
      </c>
      <c r="AC351" s="230">
        <f t="shared" si="169"/>
        <v>980.5769</v>
      </c>
      <c r="AD351" s="230">
        <f t="shared" si="169"/>
        <v>282.4246</v>
      </c>
      <c r="AE351" s="230">
        <f t="shared" si="169"/>
        <v>83.37</v>
      </c>
      <c r="AF351" s="230">
        <f t="shared" si="169"/>
        <v>0</v>
      </c>
      <c r="AG351" s="230">
        <f t="shared" si="169"/>
        <v>463.2823</v>
      </c>
      <c r="AH351" s="230">
        <f t="shared" si="169"/>
        <v>151.5</v>
      </c>
      <c r="AI351" s="230">
        <f t="shared" si="169"/>
        <v>0</v>
      </c>
      <c r="AJ351" s="230">
        <f t="shared" si="169"/>
        <v>1492.97988468571</v>
      </c>
      <c r="AK351" s="230">
        <f t="shared" si="169"/>
        <v>731.616546285714</v>
      </c>
      <c r="AL351" s="230">
        <f t="shared" ref="AL351:AQ351" si="170">SUM(AL313:AL350)</f>
        <v>226.899504</v>
      </c>
      <c r="AM351" s="230">
        <f t="shared" si="170"/>
        <v>170.174628</v>
      </c>
      <c r="AN351" s="230">
        <f t="shared" si="170"/>
        <v>5.6724876</v>
      </c>
      <c r="AO351" s="230">
        <f t="shared" si="170"/>
        <v>17.0174628</v>
      </c>
      <c r="AP351" s="230">
        <f t="shared" si="170"/>
        <v>340.349256</v>
      </c>
      <c r="AQ351" s="230">
        <f t="shared" si="170"/>
        <v>1.25</v>
      </c>
      <c r="AR351" s="220"/>
    </row>
    <row r="352" ht="25" customHeight="1" spans="1:44">
      <c r="A352" s="215">
        <v>344</v>
      </c>
      <c r="B352" s="225" t="s">
        <v>271</v>
      </c>
      <c r="C352" s="217" t="s">
        <v>204</v>
      </c>
      <c r="D352" s="217">
        <v>348001</v>
      </c>
      <c r="E352" s="216" t="s">
        <v>664</v>
      </c>
      <c r="F352" s="216" t="s">
        <v>665</v>
      </c>
      <c r="G352" s="218">
        <f t="shared" ref="G352:G358" si="171">H352+V352+AJ352</f>
        <v>164.18884</v>
      </c>
      <c r="H352" s="221">
        <f t="shared" ref="H352:H358" si="172">I352+O352</f>
        <v>124.5</v>
      </c>
      <c r="I352" s="221">
        <f t="shared" ref="I352:I358" si="173">SUM(J352:N352)</f>
        <v>109.92</v>
      </c>
      <c r="J352" s="222">
        <v>46.58</v>
      </c>
      <c r="K352" s="222">
        <v>28.35</v>
      </c>
      <c r="L352" s="222"/>
      <c r="M352" s="222"/>
      <c r="N352" s="222">
        <v>34.99</v>
      </c>
      <c r="O352" s="221">
        <f t="shared" si="165"/>
        <v>14.58</v>
      </c>
      <c r="P352" s="222">
        <v>3.88</v>
      </c>
      <c r="Q352" s="222"/>
      <c r="R352" s="222"/>
      <c r="S352" s="222">
        <v>5.7</v>
      </c>
      <c r="T352" s="222">
        <v>5</v>
      </c>
      <c r="U352" s="222"/>
      <c r="V352" s="221">
        <f t="shared" ref="V352:V358" si="174">W352+AC352</f>
        <v>0</v>
      </c>
      <c r="W352" s="218">
        <f t="shared" si="166"/>
        <v>0</v>
      </c>
      <c r="X352" s="222"/>
      <c r="Y352" s="222"/>
      <c r="Z352" s="222"/>
      <c r="AA352" s="222"/>
      <c r="AB352" s="222"/>
      <c r="AC352" s="221">
        <f t="shared" ref="AC352:AC358" si="175">SUM(AD352:AI352)</f>
        <v>0</v>
      </c>
      <c r="AD352" s="222"/>
      <c r="AE352" s="222"/>
      <c r="AF352" s="222"/>
      <c r="AG352" s="222"/>
      <c r="AH352" s="222"/>
      <c r="AI352" s="222"/>
      <c r="AJ352" s="221">
        <f t="shared" ref="AJ352:AJ358" si="176">SUM(AK352:AQ352)</f>
        <v>39.68884</v>
      </c>
      <c r="AK352" s="221">
        <f t="shared" si="167"/>
        <v>19.6076</v>
      </c>
      <c r="AL352" s="221">
        <f t="shared" ref="AL352:AL358" si="177">SUM(J352,K352,X352,Y352,Z352,AD352)*0.08</f>
        <v>5.9944</v>
      </c>
      <c r="AM352" s="221">
        <f t="shared" ref="AM352:AM358" si="178">SUM(J352,K352,X352,Y352,Z352,AD352)*0.06</f>
        <v>4.4958</v>
      </c>
      <c r="AN352" s="221">
        <f t="shared" ref="AN352:AN358" si="179">SUM(J352,K352,X352,Y352,Z352,AD352)*0.002</f>
        <v>0.14986</v>
      </c>
      <c r="AO352" s="221">
        <f t="shared" ref="AO352:AO358" si="180">SUM(J352,K352,X352,Y352,Z352,AD352)*0.006</f>
        <v>0.44958</v>
      </c>
      <c r="AP352" s="221">
        <f t="shared" ref="AP352:AP358" si="181">SUM(J352,K352,X352,Y352,Z352,AD352)*0.12</f>
        <v>8.9916</v>
      </c>
      <c r="AQ352" s="222"/>
      <c r="AR352" s="220"/>
    </row>
    <row r="353" ht="25" customHeight="1" spans="1:44">
      <c r="A353" s="215">
        <v>345</v>
      </c>
      <c r="B353" s="225" t="s">
        <v>271</v>
      </c>
      <c r="C353" s="217" t="s">
        <v>204</v>
      </c>
      <c r="D353" s="217">
        <v>348008</v>
      </c>
      <c r="E353" s="216" t="s">
        <v>666</v>
      </c>
      <c r="F353" s="216" t="s">
        <v>665</v>
      </c>
      <c r="G353" s="218">
        <f t="shared" si="171"/>
        <v>159.98056</v>
      </c>
      <c r="H353" s="221">
        <f t="shared" si="172"/>
        <v>121.82</v>
      </c>
      <c r="I353" s="221">
        <f t="shared" si="173"/>
        <v>106.71</v>
      </c>
      <c r="J353" s="222">
        <v>42.79</v>
      </c>
      <c r="K353" s="222">
        <v>28.33</v>
      </c>
      <c r="L353" s="222"/>
      <c r="M353" s="222"/>
      <c r="N353" s="222">
        <v>35.59</v>
      </c>
      <c r="O353" s="221">
        <f t="shared" si="165"/>
        <v>15.11</v>
      </c>
      <c r="P353" s="222">
        <v>3.77</v>
      </c>
      <c r="Q353" s="222"/>
      <c r="R353" s="222"/>
      <c r="S353" s="222">
        <v>5.84</v>
      </c>
      <c r="T353" s="222">
        <v>5.5</v>
      </c>
      <c r="U353" s="222"/>
      <c r="V353" s="221">
        <f t="shared" si="174"/>
        <v>0</v>
      </c>
      <c r="W353" s="218">
        <f t="shared" si="166"/>
        <v>0</v>
      </c>
      <c r="X353" s="222"/>
      <c r="Y353" s="222"/>
      <c r="Z353" s="222"/>
      <c r="AA353" s="222"/>
      <c r="AB353" s="222"/>
      <c r="AC353" s="221">
        <f t="shared" si="175"/>
        <v>0</v>
      </c>
      <c r="AD353" s="222"/>
      <c r="AE353" s="222"/>
      <c r="AF353" s="222"/>
      <c r="AG353" s="222"/>
      <c r="AH353" s="222"/>
      <c r="AI353" s="222"/>
      <c r="AJ353" s="221">
        <f t="shared" si="176"/>
        <v>38.16056</v>
      </c>
      <c r="AK353" s="221">
        <f t="shared" si="167"/>
        <v>19.1004</v>
      </c>
      <c r="AL353" s="221">
        <f t="shared" si="177"/>
        <v>5.6896</v>
      </c>
      <c r="AM353" s="221">
        <f t="shared" si="178"/>
        <v>4.2672</v>
      </c>
      <c r="AN353" s="221">
        <f t="shared" si="179"/>
        <v>0.14224</v>
      </c>
      <c r="AO353" s="221">
        <f t="shared" si="180"/>
        <v>0.42672</v>
      </c>
      <c r="AP353" s="221">
        <f t="shared" si="181"/>
        <v>8.5344</v>
      </c>
      <c r="AQ353" s="222"/>
      <c r="AR353" s="220"/>
    </row>
    <row r="354" ht="25" customHeight="1" spans="1:44">
      <c r="A354" s="215">
        <v>346</v>
      </c>
      <c r="B354" s="225" t="s">
        <v>271</v>
      </c>
      <c r="C354" s="217" t="s">
        <v>207</v>
      </c>
      <c r="D354" s="217">
        <v>348002</v>
      </c>
      <c r="E354" s="216" t="s">
        <v>667</v>
      </c>
      <c r="F354" s="216" t="s">
        <v>668</v>
      </c>
      <c r="G354" s="218">
        <f t="shared" si="171"/>
        <v>189.15608</v>
      </c>
      <c r="H354" s="221">
        <f t="shared" si="172"/>
        <v>0</v>
      </c>
      <c r="I354" s="221">
        <f t="shared" si="173"/>
        <v>0</v>
      </c>
      <c r="J354" s="222"/>
      <c r="K354" s="222"/>
      <c r="L354" s="222"/>
      <c r="M354" s="222"/>
      <c r="N354" s="222"/>
      <c r="O354" s="221">
        <f t="shared" si="165"/>
        <v>0</v>
      </c>
      <c r="P354" s="222"/>
      <c r="Q354" s="222"/>
      <c r="R354" s="222"/>
      <c r="S354" s="222"/>
      <c r="T354" s="222"/>
      <c r="U354" s="222"/>
      <c r="V354" s="221">
        <f t="shared" si="174"/>
        <v>134.38</v>
      </c>
      <c r="W354" s="218">
        <f t="shared" si="166"/>
        <v>88.71</v>
      </c>
      <c r="X354" s="222">
        <v>65.12</v>
      </c>
      <c r="Y354" s="222">
        <v>23.59</v>
      </c>
      <c r="Z354" s="222"/>
      <c r="AA354" s="222"/>
      <c r="AB354" s="222"/>
      <c r="AC354" s="221">
        <f t="shared" si="175"/>
        <v>45.67</v>
      </c>
      <c r="AD354" s="222">
        <v>14.15</v>
      </c>
      <c r="AE354" s="222"/>
      <c r="AF354" s="222"/>
      <c r="AG354" s="222">
        <v>23.52</v>
      </c>
      <c r="AH354" s="222">
        <v>8</v>
      </c>
      <c r="AI354" s="222"/>
      <c r="AJ354" s="221">
        <f t="shared" si="176"/>
        <v>54.77608</v>
      </c>
      <c r="AK354" s="221">
        <f t="shared" si="167"/>
        <v>27.2096</v>
      </c>
      <c r="AL354" s="221">
        <f t="shared" si="177"/>
        <v>8.2288</v>
      </c>
      <c r="AM354" s="221">
        <f t="shared" si="178"/>
        <v>6.1716</v>
      </c>
      <c r="AN354" s="221">
        <f t="shared" si="179"/>
        <v>0.20572</v>
      </c>
      <c r="AO354" s="221">
        <f t="shared" si="180"/>
        <v>0.61716</v>
      </c>
      <c r="AP354" s="221">
        <f t="shared" si="181"/>
        <v>12.3432</v>
      </c>
      <c r="AQ354" s="222"/>
      <c r="AR354" s="220"/>
    </row>
    <row r="355" ht="25" customHeight="1" spans="1:44">
      <c r="A355" s="215">
        <v>347</v>
      </c>
      <c r="B355" s="225" t="s">
        <v>271</v>
      </c>
      <c r="C355" s="217" t="s">
        <v>207</v>
      </c>
      <c r="D355" s="217">
        <v>348003</v>
      </c>
      <c r="E355" s="216" t="s">
        <v>669</v>
      </c>
      <c r="F355" s="216" t="s">
        <v>668</v>
      </c>
      <c r="G355" s="218">
        <f t="shared" si="171"/>
        <v>123.959485714286</v>
      </c>
      <c r="H355" s="221">
        <f t="shared" si="172"/>
        <v>0</v>
      </c>
      <c r="I355" s="221">
        <f t="shared" si="173"/>
        <v>0</v>
      </c>
      <c r="J355" s="222"/>
      <c r="K355" s="222"/>
      <c r="L355" s="222"/>
      <c r="M355" s="222"/>
      <c r="N355" s="222"/>
      <c r="O355" s="221">
        <f t="shared" si="165"/>
        <v>0</v>
      </c>
      <c r="P355" s="222"/>
      <c r="Q355" s="222"/>
      <c r="R355" s="222"/>
      <c r="S355" s="222"/>
      <c r="T355" s="222"/>
      <c r="U355" s="222"/>
      <c r="V355" s="221">
        <f t="shared" si="174"/>
        <v>87.87</v>
      </c>
      <c r="W355" s="218">
        <f t="shared" si="166"/>
        <v>60.87</v>
      </c>
      <c r="X355" s="222">
        <v>46.65</v>
      </c>
      <c r="Y355" s="222">
        <v>14.22</v>
      </c>
      <c r="Z355" s="222"/>
      <c r="AA355" s="222"/>
      <c r="AB355" s="222"/>
      <c r="AC355" s="221">
        <f t="shared" si="175"/>
        <v>27</v>
      </c>
      <c r="AD355" s="222">
        <v>8.53</v>
      </c>
      <c r="AE355" s="222"/>
      <c r="AF355" s="222"/>
      <c r="AG355" s="222">
        <v>13.97</v>
      </c>
      <c r="AH355" s="222">
        <v>4.5</v>
      </c>
      <c r="AI355" s="222"/>
      <c r="AJ355" s="221">
        <f t="shared" si="176"/>
        <v>36.0894857142857</v>
      </c>
      <c r="AK355" s="221">
        <f t="shared" si="167"/>
        <v>17.4902857142857</v>
      </c>
      <c r="AL355" s="221">
        <f t="shared" si="177"/>
        <v>5.552</v>
      </c>
      <c r="AM355" s="221">
        <f t="shared" si="178"/>
        <v>4.164</v>
      </c>
      <c r="AN355" s="221">
        <f t="shared" si="179"/>
        <v>0.1388</v>
      </c>
      <c r="AO355" s="221">
        <f t="shared" si="180"/>
        <v>0.4164</v>
      </c>
      <c r="AP355" s="221">
        <f t="shared" si="181"/>
        <v>8.328</v>
      </c>
      <c r="AQ355" s="222"/>
      <c r="AR355" s="220"/>
    </row>
    <row r="356" ht="25" customHeight="1" spans="1:44">
      <c r="A356" s="215">
        <v>348</v>
      </c>
      <c r="B356" s="216" t="s">
        <v>271</v>
      </c>
      <c r="C356" s="217" t="s">
        <v>207</v>
      </c>
      <c r="D356" s="217">
        <v>349001</v>
      </c>
      <c r="E356" s="216" t="s">
        <v>670</v>
      </c>
      <c r="F356" s="216" t="s">
        <v>671</v>
      </c>
      <c r="G356" s="218">
        <f t="shared" si="171"/>
        <v>87.896428</v>
      </c>
      <c r="H356" s="221">
        <f t="shared" si="172"/>
        <v>0</v>
      </c>
      <c r="I356" s="221">
        <f t="shared" si="173"/>
        <v>0</v>
      </c>
      <c r="J356" s="222"/>
      <c r="K356" s="222"/>
      <c r="L356" s="222"/>
      <c r="M356" s="222"/>
      <c r="N356" s="222"/>
      <c r="O356" s="221">
        <f t="shared" si="165"/>
        <v>0</v>
      </c>
      <c r="P356" s="222"/>
      <c r="Q356" s="222"/>
      <c r="R356" s="222"/>
      <c r="S356" s="222"/>
      <c r="T356" s="222"/>
      <c r="U356" s="222"/>
      <c r="V356" s="221">
        <f t="shared" si="174"/>
        <v>62.51238</v>
      </c>
      <c r="W356" s="218">
        <f t="shared" si="166"/>
        <v>39.74</v>
      </c>
      <c r="X356" s="222">
        <v>27.94</v>
      </c>
      <c r="Y356" s="222"/>
      <c r="Z356" s="222">
        <v>11.8</v>
      </c>
      <c r="AA356" s="222"/>
      <c r="AB356" s="222"/>
      <c r="AC356" s="221">
        <f t="shared" si="175"/>
        <v>22.77238</v>
      </c>
      <c r="AD356" s="222">
        <v>7.08</v>
      </c>
      <c r="AE356" s="222"/>
      <c r="AF356" s="222"/>
      <c r="AG356" s="222">
        <v>11.69238</v>
      </c>
      <c r="AH356" s="222">
        <v>4</v>
      </c>
      <c r="AI356" s="222"/>
      <c r="AJ356" s="221">
        <f t="shared" si="176"/>
        <v>25.384048</v>
      </c>
      <c r="AK356" s="221">
        <f t="shared" si="167"/>
        <v>12.836288</v>
      </c>
      <c r="AL356" s="221">
        <f t="shared" si="177"/>
        <v>3.7456</v>
      </c>
      <c r="AM356" s="221">
        <f t="shared" si="178"/>
        <v>2.8092</v>
      </c>
      <c r="AN356" s="221">
        <f t="shared" si="179"/>
        <v>0.09364</v>
      </c>
      <c r="AO356" s="221">
        <f t="shared" si="180"/>
        <v>0.28092</v>
      </c>
      <c r="AP356" s="221">
        <f t="shared" si="181"/>
        <v>5.6184</v>
      </c>
      <c r="AQ356" s="222"/>
      <c r="AR356" s="220"/>
    </row>
    <row r="357" ht="25" customHeight="1" spans="1:44">
      <c r="A357" s="215">
        <v>349</v>
      </c>
      <c r="B357" s="216" t="s">
        <v>203</v>
      </c>
      <c r="C357" s="217" t="s">
        <v>207</v>
      </c>
      <c r="D357" s="217">
        <v>312005</v>
      </c>
      <c r="E357" s="216" t="s">
        <v>672</v>
      </c>
      <c r="F357" s="216" t="s">
        <v>673</v>
      </c>
      <c r="G357" s="218">
        <f t="shared" si="171"/>
        <v>35.6548457142857</v>
      </c>
      <c r="H357" s="221">
        <f t="shared" si="172"/>
        <v>0</v>
      </c>
      <c r="I357" s="221">
        <f t="shared" si="173"/>
        <v>0</v>
      </c>
      <c r="J357" s="222"/>
      <c r="K357" s="222"/>
      <c r="L357" s="222"/>
      <c r="M357" s="222"/>
      <c r="N357" s="222"/>
      <c r="O357" s="221">
        <f t="shared" si="165"/>
        <v>0</v>
      </c>
      <c r="P357" s="222"/>
      <c r="Q357" s="222"/>
      <c r="R357" s="222"/>
      <c r="S357" s="222"/>
      <c r="T357" s="222"/>
      <c r="U357" s="222"/>
      <c r="V357" s="221">
        <f t="shared" si="174"/>
        <v>25.33</v>
      </c>
      <c r="W357" s="218">
        <f t="shared" si="166"/>
        <v>16.93</v>
      </c>
      <c r="X357" s="222">
        <v>12.61</v>
      </c>
      <c r="Y357" s="222"/>
      <c r="Z357" s="222">
        <v>4.32</v>
      </c>
      <c r="AA357" s="222"/>
      <c r="AB357" s="222"/>
      <c r="AC357" s="221">
        <f t="shared" si="175"/>
        <v>8.4</v>
      </c>
      <c r="AD357" s="222">
        <v>2.59</v>
      </c>
      <c r="AE357" s="222"/>
      <c r="AF357" s="222"/>
      <c r="AG357" s="222">
        <v>4.31</v>
      </c>
      <c r="AH357" s="222">
        <v>1.5</v>
      </c>
      <c r="AI357" s="222"/>
      <c r="AJ357" s="221">
        <f t="shared" si="176"/>
        <v>10.3248457142857</v>
      </c>
      <c r="AK357" s="221">
        <f t="shared" si="167"/>
        <v>5.09348571428571</v>
      </c>
      <c r="AL357" s="221">
        <f t="shared" si="177"/>
        <v>1.5616</v>
      </c>
      <c r="AM357" s="221">
        <f t="shared" si="178"/>
        <v>1.1712</v>
      </c>
      <c r="AN357" s="221">
        <f t="shared" si="179"/>
        <v>0.03904</v>
      </c>
      <c r="AO357" s="221">
        <f t="shared" si="180"/>
        <v>0.11712</v>
      </c>
      <c r="AP357" s="221">
        <f t="shared" si="181"/>
        <v>2.3424</v>
      </c>
      <c r="AQ357" s="222"/>
      <c r="AR357" s="224"/>
    </row>
    <row r="358" ht="25" customHeight="1" spans="1:44">
      <c r="A358" s="215">
        <v>350</v>
      </c>
      <c r="B358" s="216" t="s">
        <v>271</v>
      </c>
      <c r="C358" s="217" t="s">
        <v>207</v>
      </c>
      <c r="D358" s="217">
        <v>348006</v>
      </c>
      <c r="E358" s="216" t="s">
        <v>674</v>
      </c>
      <c r="F358" s="216" t="s">
        <v>673</v>
      </c>
      <c r="G358" s="218">
        <f t="shared" si="171"/>
        <v>201.743225828571</v>
      </c>
      <c r="H358" s="221">
        <f t="shared" si="172"/>
        <v>0</v>
      </c>
      <c r="I358" s="221">
        <f t="shared" si="173"/>
        <v>0</v>
      </c>
      <c r="J358" s="222"/>
      <c r="K358" s="222"/>
      <c r="L358" s="222"/>
      <c r="M358" s="222"/>
      <c r="N358" s="222"/>
      <c r="O358" s="221">
        <f t="shared" si="165"/>
        <v>0</v>
      </c>
      <c r="P358" s="222"/>
      <c r="Q358" s="222"/>
      <c r="R358" s="222"/>
      <c r="S358" s="222"/>
      <c r="T358" s="222"/>
      <c r="U358" s="222"/>
      <c r="V358" s="221">
        <f t="shared" si="174"/>
        <v>152.6748</v>
      </c>
      <c r="W358" s="218">
        <f t="shared" si="166"/>
        <v>80.0248</v>
      </c>
      <c r="X358" s="222">
        <v>57.7</v>
      </c>
      <c r="Y358" s="222"/>
      <c r="Z358" s="222">
        <v>22.3248</v>
      </c>
      <c r="AA358" s="222"/>
      <c r="AB358" s="222"/>
      <c r="AC358" s="221">
        <f t="shared" si="175"/>
        <v>72.65</v>
      </c>
      <c r="AD358" s="222">
        <v>12.33</v>
      </c>
      <c r="AE358" s="222"/>
      <c r="AF358" s="222">
        <v>31.95</v>
      </c>
      <c r="AG358" s="222">
        <v>20.87</v>
      </c>
      <c r="AH358" s="222">
        <v>7.5</v>
      </c>
      <c r="AI358" s="222"/>
      <c r="AJ358" s="221">
        <f t="shared" si="176"/>
        <v>49.0684258285714</v>
      </c>
      <c r="AK358" s="221">
        <f t="shared" si="167"/>
        <v>24.3173394285714</v>
      </c>
      <c r="AL358" s="221">
        <f t="shared" si="177"/>
        <v>7.388384</v>
      </c>
      <c r="AM358" s="221">
        <f t="shared" si="178"/>
        <v>5.541288</v>
      </c>
      <c r="AN358" s="221">
        <f t="shared" si="179"/>
        <v>0.1847096</v>
      </c>
      <c r="AO358" s="221">
        <f t="shared" si="180"/>
        <v>0.5541288</v>
      </c>
      <c r="AP358" s="221">
        <f t="shared" si="181"/>
        <v>11.082576</v>
      </c>
      <c r="AQ358" s="222"/>
      <c r="AR358" s="220"/>
    </row>
    <row r="359" s="170" customFormat="1" ht="30" customHeight="1" spans="1:44">
      <c r="A359" s="215">
        <v>351</v>
      </c>
      <c r="B359" s="211"/>
      <c r="C359" s="211"/>
      <c r="D359" s="212" t="s">
        <v>675</v>
      </c>
      <c r="E359" s="229"/>
      <c r="F359" s="211"/>
      <c r="G359" s="230">
        <f t="shared" ref="G359:N359" si="182">SUM(G352:G358)</f>
        <v>962.579465257143</v>
      </c>
      <c r="H359" s="230">
        <f t="shared" si="182"/>
        <v>246.32</v>
      </c>
      <c r="I359" s="230">
        <f t="shared" si="182"/>
        <v>216.63</v>
      </c>
      <c r="J359" s="230">
        <f t="shared" si="182"/>
        <v>89.37</v>
      </c>
      <c r="K359" s="230">
        <f t="shared" si="182"/>
        <v>56.68</v>
      </c>
      <c r="L359" s="230">
        <f t="shared" si="182"/>
        <v>0</v>
      </c>
      <c r="M359" s="230">
        <f t="shared" si="182"/>
        <v>0</v>
      </c>
      <c r="N359" s="230">
        <f t="shared" si="182"/>
        <v>70.58</v>
      </c>
      <c r="O359" s="221">
        <f t="shared" si="165"/>
        <v>29.69</v>
      </c>
      <c r="P359" s="230">
        <f>SUM(P352:P358)</f>
        <v>7.65</v>
      </c>
      <c r="Q359" s="230">
        <f t="shared" ref="Q359:AL359" si="183">SUM(Q352:Q358)</f>
        <v>0</v>
      </c>
      <c r="R359" s="230">
        <f t="shared" si="183"/>
        <v>0</v>
      </c>
      <c r="S359" s="230">
        <f t="shared" si="183"/>
        <v>11.54</v>
      </c>
      <c r="T359" s="230">
        <f t="shared" si="183"/>
        <v>10.5</v>
      </c>
      <c r="U359" s="230">
        <f t="shared" si="183"/>
        <v>0</v>
      </c>
      <c r="V359" s="230">
        <f t="shared" si="183"/>
        <v>462.76718</v>
      </c>
      <c r="W359" s="230">
        <f t="shared" si="183"/>
        <v>286.2748</v>
      </c>
      <c r="X359" s="230">
        <f t="shared" si="183"/>
        <v>210.02</v>
      </c>
      <c r="Y359" s="230">
        <f t="shared" si="183"/>
        <v>37.81</v>
      </c>
      <c r="Z359" s="230">
        <f t="shared" si="183"/>
        <v>38.4448</v>
      </c>
      <c r="AA359" s="230">
        <f t="shared" si="183"/>
        <v>0</v>
      </c>
      <c r="AB359" s="230">
        <f t="shared" si="183"/>
        <v>0</v>
      </c>
      <c r="AC359" s="230">
        <f t="shared" si="183"/>
        <v>176.49238</v>
      </c>
      <c r="AD359" s="230">
        <f t="shared" si="183"/>
        <v>44.68</v>
      </c>
      <c r="AE359" s="230">
        <f t="shared" si="183"/>
        <v>0</v>
      </c>
      <c r="AF359" s="230">
        <f t="shared" si="183"/>
        <v>31.95</v>
      </c>
      <c r="AG359" s="230">
        <f t="shared" si="183"/>
        <v>74.36238</v>
      </c>
      <c r="AH359" s="230">
        <f t="shared" si="183"/>
        <v>25.5</v>
      </c>
      <c r="AI359" s="230">
        <f t="shared" si="183"/>
        <v>0</v>
      </c>
      <c r="AJ359" s="230">
        <f t="shared" si="183"/>
        <v>253.492285257143</v>
      </c>
      <c r="AK359" s="230">
        <f t="shared" si="183"/>
        <v>125.654998857143</v>
      </c>
      <c r="AL359" s="230">
        <f t="shared" ref="AL359:AQ359" si="184">SUM(AL352:AL358)</f>
        <v>38.160384</v>
      </c>
      <c r="AM359" s="230">
        <f t="shared" si="184"/>
        <v>28.620288</v>
      </c>
      <c r="AN359" s="230">
        <f t="shared" si="184"/>
        <v>0.9540096</v>
      </c>
      <c r="AO359" s="230">
        <f t="shared" si="184"/>
        <v>2.8620288</v>
      </c>
      <c r="AP359" s="230">
        <f t="shared" si="184"/>
        <v>57.240576</v>
      </c>
      <c r="AQ359" s="230">
        <f t="shared" si="184"/>
        <v>0</v>
      </c>
      <c r="AR359" s="220"/>
    </row>
    <row r="360" ht="25" customHeight="1" spans="1:44">
      <c r="A360" s="215">
        <v>352</v>
      </c>
      <c r="B360" s="225" t="s">
        <v>271</v>
      </c>
      <c r="C360" s="217" t="s">
        <v>204</v>
      </c>
      <c r="D360" s="217">
        <v>975001</v>
      </c>
      <c r="E360" s="216" t="s">
        <v>676</v>
      </c>
      <c r="F360" s="216" t="s">
        <v>677</v>
      </c>
      <c r="G360" s="218">
        <f t="shared" ref="G360:G373" si="185">H360+V360+AJ360</f>
        <v>170.23032</v>
      </c>
      <c r="H360" s="221">
        <f t="shared" ref="H360:H373" si="186">I360+O360</f>
        <v>129.5</v>
      </c>
      <c r="I360" s="221">
        <f t="shared" ref="I360:I373" si="187">SUM(J360:N360)</f>
        <v>113.5</v>
      </c>
      <c r="J360" s="222">
        <v>46.95</v>
      </c>
      <c r="K360" s="222">
        <v>29.59</v>
      </c>
      <c r="L360" s="222">
        <v>0</v>
      </c>
      <c r="M360" s="222"/>
      <c r="N360" s="222">
        <v>36.96</v>
      </c>
      <c r="O360" s="221">
        <f t="shared" si="165"/>
        <v>16</v>
      </c>
      <c r="P360" s="222">
        <v>3.62</v>
      </c>
      <c r="Q360" s="222"/>
      <c r="R360" s="222"/>
      <c r="S360" s="222">
        <v>6.88</v>
      </c>
      <c r="T360" s="222">
        <v>5.5</v>
      </c>
      <c r="U360" s="222"/>
      <c r="V360" s="221">
        <f t="shared" ref="V360:V373" si="188">W360+AC360</f>
        <v>0</v>
      </c>
      <c r="W360" s="218">
        <f t="shared" si="166"/>
        <v>0</v>
      </c>
      <c r="X360" s="222"/>
      <c r="Y360" s="222"/>
      <c r="Z360" s="222"/>
      <c r="AA360" s="222"/>
      <c r="AB360" s="222"/>
      <c r="AC360" s="221">
        <f t="shared" ref="AC360:AC373" si="189">SUM(AD360:AI360)</f>
        <v>0</v>
      </c>
      <c r="AD360" s="222"/>
      <c r="AE360" s="222"/>
      <c r="AF360" s="222"/>
      <c r="AG360" s="222"/>
      <c r="AH360" s="222"/>
      <c r="AI360" s="222"/>
      <c r="AJ360" s="221">
        <f t="shared" ref="AJ360:AJ373" si="190">SUM(AK360:AQ360)</f>
        <v>40.73032</v>
      </c>
      <c r="AK360" s="221">
        <f t="shared" si="167"/>
        <v>20.2176</v>
      </c>
      <c r="AL360" s="221">
        <f t="shared" ref="AL360:AL373" si="191">SUM(J360,K360,X360,Y360,Z360,AD360)*0.08</f>
        <v>6.1232</v>
      </c>
      <c r="AM360" s="221">
        <f t="shared" ref="AM360:AM373" si="192">SUM(J360,K360,X360,Y360,Z360,AD360)*0.06</f>
        <v>4.5924</v>
      </c>
      <c r="AN360" s="221">
        <f t="shared" ref="AN360:AN373" si="193">SUM(J360,K360,X360,Y360,Z360,AD360)*0.002</f>
        <v>0.15308</v>
      </c>
      <c r="AO360" s="221">
        <f t="shared" ref="AO360:AO373" si="194">SUM(J360,K360,X360,Y360,Z360,AD360)*0.006</f>
        <v>0.45924</v>
      </c>
      <c r="AP360" s="221">
        <f t="shared" ref="AP360:AP373" si="195">SUM(J360,K360,X360,Y360,Z360,AD360)*0.12</f>
        <v>9.1848</v>
      </c>
      <c r="AQ360" s="222"/>
      <c r="AR360" s="223"/>
    </row>
    <row r="361" ht="25" customHeight="1" spans="1:44">
      <c r="A361" s="215">
        <v>353</v>
      </c>
      <c r="B361" s="225" t="s">
        <v>271</v>
      </c>
      <c r="C361" s="217" t="s">
        <v>207</v>
      </c>
      <c r="D361" s="217">
        <v>975002</v>
      </c>
      <c r="E361" s="216" t="s">
        <v>678</v>
      </c>
      <c r="F361" s="216" t="s">
        <v>679</v>
      </c>
      <c r="G361" s="218">
        <f t="shared" si="185"/>
        <v>28.6373371428571</v>
      </c>
      <c r="H361" s="221">
        <f t="shared" si="186"/>
        <v>0</v>
      </c>
      <c r="I361" s="221">
        <f t="shared" si="187"/>
        <v>0</v>
      </c>
      <c r="J361" s="222"/>
      <c r="K361" s="222"/>
      <c r="L361" s="222"/>
      <c r="M361" s="222"/>
      <c r="N361" s="222"/>
      <c r="O361" s="221">
        <f t="shared" si="165"/>
        <v>0</v>
      </c>
      <c r="P361" s="222"/>
      <c r="Q361" s="222"/>
      <c r="R361" s="222"/>
      <c r="S361" s="222"/>
      <c r="T361" s="222"/>
      <c r="U361" s="222"/>
      <c r="V361" s="221">
        <f t="shared" si="188"/>
        <v>20.29</v>
      </c>
      <c r="W361" s="218">
        <f t="shared" si="166"/>
        <v>14.22</v>
      </c>
      <c r="X361" s="222">
        <v>10.98</v>
      </c>
      <c r="Y361" s="222">
        <v>3.24</v>
      </c>
      <c r="Z361" s="222"/>
      <c r="AA361" s="222">
        <v>0</v>
      </c>
      <c r="AB361" s="222">
        <v>0</v>
      </c>
      <c r="AC361" s="221">
        <f t="shared" si="189"/>
        <v>6.07</v>
      </c>
      <c r="AD361" s="222">
        <v>1.94</v>
      </c>
      <c r="AE361" s="222"/>
      <c r="AF361" s="222"/>
      <c r="AG361" s="222">
        <v>3.13</v>
      </c>
      <c r="AH361" s="222">
        <v>1</v>
      </c>
      <c r="AI361" s="222">
        <v>0</v>
      </c>
      <c r="AJ361" s="221">
        <f t="shared" si="190"/>
        <v>8.34733714285714</v>
      </c>
      <c r="AK361" s="221">
        <f t="shared" si="167"/>
        <v>4.01645714285714</v>
      </c>
      <c r="AL361" s="221">
        <f t="shared" si="191"/>
        <v>1.2928</v>
      </c>
      <c r="AM361" s="221">
        <f t="shared" si="192"/>
        <v>0.9696</v>
      </c>
      <c r="AN361" s="221">
        <f t="shared" si="193"/>
        <v>0.03232</v>
      </c>
      <c r="AO361" s="221">
        <f t="shared" si="194"/>
        <v>0.09696</v>
      </c>
      <c r="AP361" s="221">
        <f t="shared" si="195"/>
        <v>1.9392</v>
      </c>
      <c r="AQ361" s="222"/>
      <c r="AR361" s="223"/>
    </row>
    <row r="362" s="170" customFormat="1" ht="30" customHeight="1" spans="1:44">
      <c r="A362" s="215">
        <v>354</v>
      </c>
      <c r="B362" s="211"/>
      <c r="C362" s="211"/>
      <c r="D362" s="212" t="s">
        <v>680</v>
      </c>
      <c r="E362" s="229"/>
      <c r="F362" s="211"/>
      <c r="G362" s="230">
        <f t="shared" ref="G362:N362" si="196">SUM(G360:G361)</f>
        <v>198.867657142857</v>
      </c>
      <c r="H362" s="230">
        <f t="shared" si="196"/>
        <v>129.5</v>
      </c>
      <c r="I362" s="230">
        <f t="shared" si="196"/>
        <v>113.5</v>
      </c>
      <c r="J362" s="230">
        <f t="shared" si="196"/>
        <v>46.95</v>
      </c>
      <c r="K362" s="230">
        <f t="shared" si="196"/>
        <v>29.59</v>
      </c>
      <c r="L362" s="230">
        <f t="shared" si="196"/>
        <v>0</v>
      </c>
      <c r="M362" s="230">
        <f t="shared" si="196"/>
        <v>0</v>
      </c>
      <c r="N362" s="230">
        <f t="shared" si="196"/>
        <v>36.96</v>
      </c>
      <c r="O362" s="221">
        <f t="shared" si="165"/>
        <v>16</v>
      </c>
      <c r="P362" s="230">
        <f>SUM(P360:P361)</f>
        <v>3.62</v>
      </c>
      <c r="Q362" s="230">
        <f t="shared" ref="Q362:AK362" si="197">SUM(Q360:Q361)</f>
        <v>0</v>
      </c>
      <c r="R362" s="230">
        <f t="shared" si="197"/>
        <v>0</v>
      </c>
      <c r="S362" s="230">
        <f t="shared" si="197"/>
        <v>6.88</v>
      </c>
      <c r="T362" s="230">
        <f t="shared" si="197"/>
        <v>5.5</v>
      </c>
      <c r="U362" s="230">
        <f t="shared" si="197"/>
        <v>0</v>
      </c>
      <c r="V362" s="230">
        <f t="shared" si="197"/>
        <v>20.29</v>
      </c>
      <c r="W362" s="230">
        <f t="shared" si="197"/>
        <v>14.22</v>
      </c>
      <c r="X362" s="230">
        <f t="shared" si="197"/>
        <v>10.98</v>
      </c>
      <c r="Y362" s="230">
        <f t="shared" si="197"/>
        <v>3.24</v>
      </c>
      <c r="Z362" s="230">
        <f t="shared" si="197"/>
        <v>0</v>
      </c>
      <c r="AA362" s="230">
        <f t="shared" si="197"/>
        <v>0</v>
      </c>
      <c r="AB362" s="230">
        <f t="shared" si="197"/>
        <v>0</v>
      </c>
      <c r="AC362" s="230">
        <f t="shared" si="197"/>
        <v>6.07</v>
      </c>
      <c r="AD362" s="230">
        <f t="shared" si="197"/>
        <v>1.94</v>
      </c>
      <c r="AE362" s="230">
        <f t="shared" si="197"/>
        <v>0</v>
      </c>
      <c r="AF362" s="230">
        <f t="shared" si="197"/>
        <v>0</v>
      </c>
      <c r="AG362" s="230">
        <f t="shared" si="197"/>
        <v>3.13</v>
      </c>
      <c r="AH362" s="230">
        <f t="shared" si="197"/>
        <v>1</v>
      </c>
      <c r="AI362" s="230">
        <f t="shared" si="197"/>
        <v>0</v>
      </c>
      <c r="AJ362" s="230">
        <f t="shared" si="197"/>
        <v>49.0776571428571</v>
      </c>
      <c r="AK362" s="221">
        <f t="shared" si="167"/>
        <v>24.2340571428571</v>
      </c>
      <c r="AL362" s="230">
        <f t="shared" ref="AL362:AQ362" si="198">SUM(AL360:AL361)</f>
        <v>7.416</v>
      </c>
      <c r="AM362" s="230">
        <f t="shared" si="198"/>
        <v>5.562</v>
      </c>
      <c r="AN362" s="230">
        <f t="shared" si="198"/>
        <v>0.1854</v>
      </c>
      <c r="AO362" s="230">
        <f t="shared" si="198"/>
        <v>0.5562</v>
      </c>
      <c r="AP362" s="230">
        <f t="shared" si="198"/>
        <v>11.124</v>
      </c>
      <c r="AQ362" s="230">
        <f t="shared" si="198"/>
        <v>0</v>
      </c>
      <c r="AR362" s="220"/>
    </row>
    <row r="363" ht="25" customHeight="1" spans="1:44">
      <c r="A363" s="215">
        <v>355</v>
      </c>
      <c r="B363" s="216" t="s">
        <v>635</v>
      </c>
      <c r="C363" s="217" t="s">
        <v>204</v>
      </c>
      <c r="D363" s="217">
        <v>325001</v>
      </c>
      <c r="E363" s="216" t="s">
        <v>681</v>
      </c>
      <c r="F363" s="216" t="s">
        <v>682</v>
      </c>
      <c r="G363" s="218">
        <f t="shared" si="185"/>
        <v>340.164264</v>
      </c>
      <c r="H363" s="221">
        <f t="shared" si="186"/>
        <v>288.3874</v>
      </c>
      <c r="I363" s="221">
        <f t="shared" si="187"/>
        <v>142.584</v>
      </c>
      <c r="J363" s="226">
        <v>61.8648</v>
      </c>
      <c r="K363" s="226">
        <v>36.5352</v>
      </c>
      <c r="L363" s="222"/>
      <c r="M363" s="222"/>
      <c r="N363" s="222">
        <v>44.184</v>
      </c>
      <c r="O363" s="221">
        <f t="shared" si="165"/>
        <v>145.8034</v>
      </c>
      <c r="P363" s="222">
        <v>5.1554</v>
      </c>
      <c r="Q363" s="222"/>
      <c r="R363" s="222">
        <v>105.798</v>
      </c>
      <c r="S363" s="222">
        <v>28.85</v>
      </c>
      <c r="T363" s="222">
        <v>6</v>
      </c>
      <c r="U363" s="222"/>
      <c r="V363" s="221">
        <f t="shared" si="188"/>
        <v>0</v>
      </c>
      <c r="W363" s="218">
        <f t="shared" si="166"/>
        <v>0</v>
      </c>
      <c r="X363" s="222"/>
      <c r="Y363" s="222"/>
      <c r="Z363" s="222"/>
      <c r="AA363" s="222"/>
      <c r="AB363" s="222"/>
      <c r="AC363" s="221">
        <f t="shared" si="189"/>
        <v>0</v>
      </c>
      <c r="AD363" s="222"/>
      <c r="AE363" s="222"/>
      <c r="AF363" s="222"/>
      <c r="AG363" s="222"/>
      <c r="AH363" s="222"/>
      <c r="AI363" s="222"/>
      <c r="AJ363" s="221">
        <f t="shared" si="190"/>
        <v>51.776864</v>
      </c>
      <c r="AK363" s="221">
        <f t="shared" si="167"/>
        <v>25.405664</v>
      </c>
      <c r="AL363" s="221">
        <f t="shared" si="191"/>
        <v>7.872</v>
      </c>
      <c r="AM363" s="221">
        <f t="shared" si="192"/>
        <v>5.904</v>
      </c>
      <c r="AN363" s="221">
        <f t="shared" si="193"/>
        <v>0.1968</v>
      </c>
      <c r="AO363" s="221">
        <f t="shared" si="194"/>
        <v>0.5904</v>
      </c>
      <c r="AP363" s="221">
        <f t="shared" si="195"/>
        <v>11.808</v>
      </c>
      <c r="AQ363" s="222"/>
      <c r="AR363" s="220"/>
    </row>
    <row r="364" ht="25" customHeight="1" spans="1:44">
      <c r="A364" s="215">
        <v>356</v>
      </c>
      <c r="B364" s="216" t="s">
        <v>635</v>
      </c>
      <c r="C364" s="217" t="s">
        <v>204</v>
      </c>
      <c r="D364" s="217">
        <v>325010</v>
      </c>
      <c r="E364" s="216" t="s">
        <v>683</v>
      </c>
      <c r="F364" s="216" t="s">
        <v>682</v>
      </c>
      <c r="G364" s="218">
        <f t="shared" si="185"/>
        <v>105.6390728</v>
      </c>
      <c r="H364" s="221">
        <f t="shared" si="186"/>
        <v>79.27238</v>
      </c>
      <c r="I364" s="221">
        <f t="shared" si="187"/>
        <v>73.22328</v>
      </c>
      <c r="J364" s="222">
        <v>30.5892</v>
      </c>
      <c r="K364" s="222">
        <v>19.0344</v>
      </c>
      <c r="L364" s="222"/>
      <c r="M364" s="222"/>
      <c r="N364" s="222">
        <v>23.59968</v>
      </c>
      <c r="O364" s="221">
        <f t="shared" si="165"/>
        <v>6.0491</v>
      </c>
      <c r="P364" s="222">
        <v>2.5491</v>
      </c>
      <c r="Q364" s="222"/>
      <c r="R364" s="222"/>
      <c r="S364" s="222"/>
      <c r="T364" s="222">
        <v>3.5</v>
      </c>
      <c r="U364" s="222"/>
      <c r="V364" s="221">
        <f t="shared" si="188"/>
        <v>0</v>
      </c>
      <c r="W364" s="218">
        <f t="shared" si="166"/>
        <v>0</v>
      </c>
      <c r="X364" s="222"/>
      <c r="Y364" s="222"/>
      <c r="Z364" s="222"/>
      <c r="AA364" s="222"/>
      <c r="AB364" s="222"/>
      <c r="AC364" s="221">
        <f t="shared" si="189"/>
        <v>0</v>
      </c>
      <c r="AD364" s="222"/>
      <c r="AE364" s="222"/>
      <c r="AF364" s="222"/>
      <c r="AG364" s="222"/>
      <c r="AH364" s="222"/>
      <c r="AI364" s="222"/>
      <c r="AJ364" s="221">
        <f t="shared" si="190"/>
        <v>26.3666928</v>
      </c>
      <c r="AK364" s="221">
        <f t="shared" si="167"/>
        <v>13.067568</v>
      </c>
      <c r="AL364" s="221">
        <f t="shared" si="191"/>
        <v>3.969888</v>
      </c>
      <c r="AM364" s="221">
        <f t="shared" si="192"/>
        <v>2.977416</v>
      </c>
      <c r="AN364" s="221">
        <f t="shared" si="193"/>
        <v>0.0992472</v>
      </c>
      <c r="AO364" s="221">
        <f t="shared" si="194"/>
        <v>0.2977416</v>
      </c>
      <c r="AP364" s="221">
        <f t="shared" si="195"/>
        <v>5.954832</v>
      </c>
      <c r="AQ364" s="222"/>
      <c r="AR364" s="220"/>
    </row>
    <row r="365" ht="25" customHeight="1" spans="1:44">
      <c r="A365" s="215">
        <v>357</v>
      </c>
      <c r="B365" s="216" t="s">
        <v>635</v>
      </c>
      <c r="C365" s="217" t="s">
        <v>204</v>
      </c>
      <c r="D365" s="217">
        <v>325101</v>
      </c>
      <c r="E365" s="216" t="s">
        <v>684</v>
      </c>
      <c r="F365" s="216" t="s">
        <v>682</v>
      </c>
      <c r="G365" s="218">
        <f t="shared" si="185"/>
        <v>489.8192632</v>
      </c>
      <c r="H365" s="221">
        <f t="shared" si="186"/>
        <v>370.5477</v>
      </c>
      <c r="I365" s="221">
        <f t="shared" si="187"/>
        <v>341.1948</v>
      </c>
      <c r="J365" s="222">
        <v>130.2348</v>
      </c>
      <c r="K365" s="222">
        <v>90.0816</v>
      </c>
      <c r="L365" s="222">
        <v>4.68</v>
      </c>
      <c r="M365" s="222"/>
      <c r="N365" s="222">
        <v>116.1984</v>
      </c>
      <c r="O365" s="221">
        <f t="shared" si="165"/>
        <v>29.3529</v>
      </c>
      <c r="P365" s="222">
        <v>10.8529</v>
      </c>
      <c r="Q365" s="222"/>
      <c r="R365" s="222"/>
      <c r="S365" s="222"/>
      <c r="T365" s="222">
        <v>18.5</v>
      </c>
      <c r="U365" s="222"/>
      <c r="V365" s="221">
        <f t="shared" si="188"/>
        <v>0</v>
      </c>
      <c r="W365" s="218">
        <f t="shared" si="166"/>
        <v>0</v>
      </c>
      <c r="X365" s="222"/>
      <c r="Y365" s="222"/>
      <c r="Z365" s="222"/>
      <c r="AA365" s="222"/>
      <c r="AB365" s="222"/>
      <c r="AC365" s="221">
        <f t="shared" si="189"/>
        <v>0</v>
      </c>
      <c r="AD365" s="222"/>
      <c r="AE365" s="222"/>
      <c r="AF365" s="222"/>
      <c r="AG365" s="222"/>
      <c r="AH365" s="222"/>
      <c r="AI365" s="222"/>
      <c r="AJ365" s="221">
        <f t="shared" si="190"/>
        <v>119.2715632</v>
      </c>
      <c r="AK365" s="221">
        <f t="shared" si="167"/>
        <v>60.226768</v>
      </c>
      <c r="AL365" s="221">
        <f t="shared" si="191"/>
        <v>17.625312</v>
      </c>
      <c r="AM365" s="221">
        <f t="shared" si="192"/>
        <v>13.218984</v>
      </c>
      <c r="AN365" s="221">
        <f t="shared" si="193"/>
        <v>0.4406328</v>
      </c>
      <c r="AO365" s="221">
        <f t="shared" si="194"/>
        <v>1.3218984</v>
      </c>
      <c r="AP365" s="221">
        <f t="shared" si="195"/>
        <v>26.437968</v>
      </c>
      <c r="AQ365" s="222"/>
      <c r="AR365" s="220"/>
    </row>
    <row r="366" ht="25" customHeight="1" spans="1:44">
      <c r="A366" s="215">
        <v>358</v>
      </c>
      <c r="B366" s="216" t="s">
        <v>635</v>
      </c>
      <c r="C366" s="217" t="s">
        <v>207</v>
      </c>
      <c r="D366" s="217">
        <v>325002</v>
      </c>
      <c r="E366" s="216" t="s">
        <v>685</v>
      </c>
      <c r="F366" s="216" t="s">
        <v>686</v>
      </c>
      <c r="G366" s="218">
        <f t="shared" si="185"/>
        <v>65.3811879771429</v>
      </c>
      <c r="H366" s="221">
        <f t="shared" si="186"/>
        <v>0</v>
      </c>
      <c r="I366" s="221">
        <f t="shared" si="187"/>
        <v>0</v>
      </c>
      <c r="J366" s="222"/>
      <c r="K366" s="222"/>
      <c r="L366" s="222"/>
      <c r="M366" s="222"/>
      <c r="N366" s="222"/>
      <c r="O366" s="221">
        <f t="shared" si="165"/>
        <v>0</v>
      </c>
      <c r="P366" s="222"/>
      <c r="Q366" s="222"/>
      <c r="R366" s="222"/>
      <c r="S366" s="222"/>
      <c r="T366" s="222"/>
      <c r="U366" s="222"/>
      <c r="V366" s="221">
        <f t="shared" si="188"/>
        <v>46.51104</v>
      </c>
      <c r="W366" s="218">
        <f t="shared" si="166"/>
        <v>29.9904</v>
      </c>
      <c r="X366" s="222">
        <v>21.606</v>
      </c>
      <c r="Y366" s="222"/>
      <c r="Z366" s="222">
        <v>8.3844</v>
      </c>
      <c r="AA366" s="222"/>
      <c r="AB366" s="222"/>
      <c r="AC366" s="221">
        <f t="shared" si="189"/>
        <v>16.52064</v>
      </c>
      <c r="AD366" s="222">
        <v>5.03064</v>
      </c>
      <c r="AE366" s="222"/>
      <c r="AF366" s="222"/>
      <c r="AG366" s="222">
        <v>8.49</v>
      </c>
      <c r="AH366" s="222">
        <v>3</v>
      </c>
      <c r="AI366" s="222"/>
      <c r="AJ366" s="221">
        <f t="shared" si="190"/>
        <v>18.8701479771429</v>
      </c>
      <c r="AK366" s="221">
        <f t="shared" si="167"/>
        <v>9.48450925714286</v>
      </c>
      <c r="AL366" s="221">
        <f t="shared" si="191"/>
        <v>2.8016832</v>
      </c>
      <c r="AM366" s="221">
        <f t="shared" si="192"/>
        <v>2.1012624</v>
      </c>
      <c r="AN366" s="221">
        <f t="shared" si="193"/>
        <v>0.07004208</v>
      </c>
      <c r="AO366" s="221">
        <f t="shared" si="194"/>
        <v>0.21012624</v>
      </c>
      <c r="AP366" s="221">
        <f t="shared" si="195"/>
        <v>4.2025248</v>
      </c>
      <c r="AQ366" s="222"/>
      <c r="AR366" s="220"/>
    </row>
    <row r="367" ht="25" customHeight="1" spans="1:44">
      <c r="A367" s="215">
        <v>359</v>
      </c>
      <c r="B367" s="216" t="s">
        <v>635</v>
      </c>
      <c r="C367" s="217" t="s">
        <v>207</v>
      </c>
      <c r="D367" s="217">
        <v>325003</v>
      </c>
      <c r="E367" s="216" t="s">
        <v>687</v>
      </c>
      <c r="F367" s="216" t="s">
        <v>686</v>
      </c>
      <c r="G367" s="218">
        <f t="shared" si="185"/>
        <v>129.4339168</v>
      </c>
      <c r="H367" s="221">
        <f t="shared" si="186"/>
        <v>0</v>
      </c>
      <c r="I367" s="221">
        <f t="shared" si="187"/>
        <v>0</v>
      </c>
      <c r="J367" s="222"/>
      <c r="K367" s="222"/>
      <c r="L367" s="222"/>
      <c r="M367" s="222"/>
      <c r="N367" s="222"/>
      <c r="O367" s="221">
        <f t="shared" si="165"/>
        <v>0</v>
      </c>
      <c r="P367" s="222"/>
      <c r="Q367" s="222"/>
      <c r="R367" s="222"/>
      <c r="S367" s="222"/>
      <c r="T367" s="222"/>
      <c r="U367" s="222"/>
      <c r="V367" s="221">
        <f t="shared" si="188"/>
        <v>91.96768</v>
      </c>
      <c r="W367" s="218">
        <f t="shared" si="166"/>
        <v>61.3176</v>
      </c>
      <c r="X367" s="222">
        <v>45.5976</v>
      </c>
      <c r="Y367" s="222"/>
      <c r="Z367" s="222">
        <v>15.72</v>
      </c>
      <c r="AA367" s="222"/>
      <c r="AB367" s="222"/>
      <c r="AC367" s="221">
        <f t="shared" si="189"/>
        <v>30.65008</v>
      </c>
      <c r="AD367" s="222">
        <v>9.432</v>
      </c>
      <c r="AE367" s="222"/>
      <c r="AF367" s="222"/>
      <c r="AG367" s="222">
        <v>15.71808</v>
      </c>
      <c r="AH367" s="222">
        <v>5.5</v>
      </c>
      <c r="AI367" s="222"/>
      <c r="AJ367" s="221">
        <f t="shared" si="190"/>
        <v>37.4662368</v>
      </c>
      <c r="AK367" s="221">
        <f t="shared" si="167"/>
        <v>18.505344</v>
      </c>
      <c r="AL367" s="221">
        <f t="shared" si="191"/>
        <v>5.659968</v>
      </c>
      <c r="AM367" s="221">
        <f t="shared" si="192"/>
        <v>4.244976</v>
      </c>
      <c r="AN367" s="221">
        <f t="shared" si="193"/>
        <v>0.1414992</v>
      </c>
      <c r="AO367" s="221">
        <f t="shared" si="194"/>
        <v>0.4244976</v>
      </c>
      <c r="AP367" s="221">
        <f t="shared" si="195"/>
        <v>8.489952</v>
      </c>
      <c r="AQ367" s="222"/>
      <c r="AR367" s="220"/>
    </row>
    <row r="368" ht="25" customHeight="1" spans="1:44">
      <c r="A368" s="215">
        <v>360</v>
      </c>
      <c r="B368" s="216" t="s">
        <v>635</v>
      </c>
      <c r="C368" s="217" t="s">
        <v>207</v>
      </c>
      <c r="D368" s="217">
        <v>325004</v>
      </c>
      <c r="E368" s="216" t="s">
        <v>688</v>
      </c>
      <c r="F368" s="216" t="s">
        <v>686</v>
      </c>
      <c r="G368" s="218">
        <f t="shared" si="185"/>
        <v>403.296503085714</v>
      </c>
      <c r="H368" s="221">
        <f t="shared" si="186"/>
        <v>0</v>
      </c>
      <c r="I368" s="221">
        <f t="shared" si="187"/>
        <v>0</v>
      </c>
      <c r="J368" s="222"/>
      <c r="K368" s="222"/>
      <c r="L368" s="222"/>
      <c r="M368" s="222"/>
      <c r="N368" s="222"/>
      <c r="O368" s="221">
        <f t="shared" si="165"/>
        <v>0</v>
      </c>
      <c r="P368" s="222"/>
      <c r="Q368" s="222"/>
      <c r="R368" s="222"/>
      <c r="S368" s="222"/>
      <c r="T368" s="222"/>
      <c r="U368" s="222"/>
      <c r="V368" s="221">
        <f t="shared" si="188"/>
        <v>315.1296</v>
      </c>
      <c r="W368" s="218">
        <f t="shared" si="166"/>
        <v>143.8044</v>
      </c>
      <c r="X368" s="222">
        <v>102.7128</v>
      </c>
      <c r="Y368" s="222"/>
      <c r="Z368" s="222">
        <v>38.6916</v>
      </c>
      <c r="AA368" s="222">
        <v>2.4</v>
      </c>
      <c r="AB368" s="222"/>
      <c r="AC368" s="221">
        <f t="shared" si="189"/>
        <v>171.3252</v>
      </c>
      <c r="AD368" s="222">
        <v>23.2152</v>
      </c>
      <c r="AE368" s="222"/>
      <c r="AF368" s="222">
        <v>95.87</v>
      </c>
      <c r="AG368" s="222">
        <v>38.74</v>
      </c>
      <c r="AH368" s="222">
        <v>13.5</v>
      </c>
      <c r="AI368" s="222"/>
      <c r="AJ368" s="221">
        <f t="shared" si="190"/>
        <v>88.1669030857143</v>
      </c>
      <c r="AK368" s="221">
        <f t="shared" si="167"/>
        <v>44.0488502857143</v>
      </c>
      <c r="AL368" s="221">
        <f t="shared" si="191"/>
        <v>13.169568</v>
      </c>
      <c r="AM368" s="221">
        <f t="shared" si="192"/>
        <v>9.877176</v>
      </c>
      <c r="AN368" s="221">
        <f t="shared" si="193"/>
        <v>0.3292392</v>
      </c>
      <c r="AO368" s="221">
        <f t="shared" si="194"/>
        <v>0.9877176</v>
      </c>
      <c r="AP368" s="221">
        <f t="shared" si="195"/>
        <v>19.754352</v>
      </c>
      <c r="AQ368" s="222"/>
      <c r="AR368" s="220"/>
    </row>
    <row r="369" ht="25" customHeight="1" spans="1:44">
      <c r="A369" s="215">
        <v>361</v>
      </c>
      <c r="B369" s="216" t="s">
        <v>635</v>
      </c>
      <c r="C369" s="217" t="s">
        <v>207</v>
      </c>
      <c r="D369" s="217">
        <v>325005</v>
      </c>
      <c r="E369" s="216" t="s">
        <v>689</v>
      </c>
      <c r="F369" s="239" t="s">
        <v>686</v>
      </c>
      <c r="G369" s="218">
        <f t="shared" si="185"/>
        <v>118.434533257143</v>
      </c>
      <c r="H369" s="221">
        <f t="shared" si="186"/>
        <v>0</v>
      </c>
      <c r="I369" s="221">
        <f t="shared" si="187"/>
        <v>0</v>
      </c>
      <c r="J369" s="222"/>
      <c r="K369" s="222"/>
      <c r="L369" s="222"/>
      <c r="M369" s="222"/>
      <c r="N369" s="222"/>
      <c r="O369" s="221">
        <f t="shared" si="165"/>
        <v>0</v>
      </c>
      <c r="P369" s="222"/>
      <c r="Q369" s="222"/>
      <c r="R369" s="222"/>
      <c r="S369" s="222"/>
      <c r="T369" s="222"/>
      <c r="U369" s="222"/>
      <c r="V369" s="221">
        <f t="shared" si="188"/>
        <v>87.0766</v>
      </c>
      <c r="W369" s="218">
        <f t="shared" si="166"/>
        <v>52.4896</v>
      </c>
      <c r="X369" s="222">
        <v>39.88</v>
      </c>
      <c r="Y369" s="222"/>
      <c r="Z369" s="222">
        <v>12.6096</v>
      </c>
      <c r="AA369" s="222"/>
      <c r="AB369" s="222"/>
      <c r="AC369" s="221">
        <f t="shared" si="189"/>
        <v>34.587</v>
      </c>
      <c r="AD369" s="222">
        <v>7.5672</v>
      </c>
      <c r="AE369" s="222"/>
      <c r="AF369" s="222">
        <v>10.6525</v>
      </c>
      <c r="AG369" s="222">
        <v>12.3673</v>
      </c>
      <c r="AH369" s="222">
        <v>4</v>
      </c>
      <c r="AI369" s="222"/>
      <c r="AJ369" s="221">
        <f t="shared" si="190"/>
        <v>31.3579332571429</v>
      </c>
      <c r="AK369" s="221">
        <f t="shared" si="167"/>
        <v>15.2627108571429</v>
      </c>
      <c r="AL369" s="221">
        <f t="shared" si="191"/>
        <v>4.804544</v>
      </c>
      <c r="AM369" s="221">
        <f t="shared" si="192"/>
        <v>3.603408</v>
      </c>
      <c r="AN369" s="221">
        <f t="shared" si="193"/>
        <v>0.1201136</v>
      </c>
      <c r="AO369" s="221">
        <f t="shared" si="194"/>
        <v>0.3603408</v>
      </c>
      <c r="AP369" s="221">
        <f t="shared" si="195"/>
        <v>7.206816</v>
      </c>
      <c r="AQ369" s="222"/>
      <c r="AR369" s="220"/>
    </row>
    <row r="370" ht="25" customHeight="1" spans="1:44">
      <c r="A370" s="215">
        <v>362</v>
      </c>
      <c r="B370" s="216" t="s">
        <v>635</v>
      </c>
      <c r="C370" s="217" t="s">
        <v>207</v>
      </c>
      <c r="D370" s="217">
        <v>325006</v>
      </c>
      <c r="E370" s="216" t="s">
        <v>690</v>
      </c>
      <c r="F370" s="216" t="s">
        <v>686</v>
      </c>
      <c r="G370" s="218">
        <f t="shared" si="185"/>
        <v>186.635697142857</v>
      </c>
      <c r="H370" s="221">
        <f t="shared" si="186"/>
        <v>0</v>
      </c>
      <c r="I370" s="221">
        <f t="shared" si="187"/>
        <v>0</v>
      </c>
      <c r="J370" s="222"/>
      <c r="K370" s="222"/>
      <c r="L370" s="222"/>
      <c r="M370" s="222"/>
      <c r="N370" s="222"/>
      <c r="O370" s="221">
        <f t="shared" si="165"/>
        <v>0</v>
      </c>
      <c r="P370" s="222"/>
      <c r="Q370" s="222"/>
      <c r="R370" s="222"/>
      <c r="S370" s="222"/>
      <c r="T370" s="222"/>
      <c r="U370" s="237"/>
      <c r="V370" s="221">
        <f t="shared" si="188"/>
        <v>132.34</v>
      </c>
      <c r="W370" s="218">
        <f t="shared" si="166"/>
        <v>89.39</v>
      </c>
      <c r="X370" s="222">
        <v>66.66</v>
      </c>
      <c r="Y370" s="222"/>
      <c r="Z370" s="222">
        <v>22.73</v>
      </c>
      <c r="AA370" s="222"/>
      <c r="AB370" s="222"/>
      <c r="AC370" s="221">
        <f t="shared" si="189"/>
        <v>42.95</v>
      </c>
      <c r="AD370" s="222">
        <v>13.64</v>
      </c>
      <c r="AE370" s="222"/>
      <c r="AF370" s="222"/>
      <c r="AG370" s="222">
        <v>22.31</v>
      </c>
      <c r="AH370" s="222">
        <v>7</v>
      </c>
      <c r="AI370" s="237"/>
      <c r="AJ370" s="221">
        <f t="shared" si="190"/>
        <v>54.2956971428572</v>
      </c>
      <c r="AK370" s="221">
        <f t="shared" si="167"/>
        <v>26.6836571428571</v>
      </c>
      <c r="AL370" s="221">
        <f t="shared" si="191"/>
        <v>8.2424</v>
      </c>
      <c r="AM370" s="221">
        <f t="shared" si="192"/>
        <v>6.1818</v>
      </c>
      <c r="AN370" s="221">
        <f t="shared" si="193"/>
        <v>0.20606</v>
      </c>
      <c r="AO370" s="221">
        <f t="shared" si="194"/>
        <v>0.61818</v>
      </c>
      <c r="AP370" s="221">
        <f t="shared" si="195"/>
        <v>12.3636</v>
      </c>
      <c r="AQ370" s="222"/>
      <c r="AR370" s="220"/>
    </row>
    <row r="371" ht="25" customHeight="1" spans="1:44">
      <c r="A371" s="215">
        <v>363</v>
      </c>
      <c r="B371" s="216" t="s">
        <v>635</v>
      </c>
      <c r="C371" s="217" t="s">
        <v>207</v>
      </c>
      <c r="D371" s="217">
        <v>325007</v>
      </c>
      <c r="E371" s="216" t="s">
        <v>691</v>
      </c>
      <c r="F371" s="216" t="s">
        <v>686</v>
      </c>
      <c r="G371" s="218">
        <f t="shared" si="185"/>
        <v>93.2345053257143</v>
      </c>
      <c r="H371" s="221">
        <f t="shared" si="186"/>
        <v>0</v>
      </c>
      <c r="I371" s="221">
        <f t="shared" si="187"/>
        <v>0</v>
      </c>
      <c r="J371" s="222"/>
      <c r="K371" s="222"/>
      <c r="L371" s="222"/>
      <c r="M371" s="222"/>
      <c r="N371" s="222"/>
      <c r="O371" s="221">
        <f t="shared" si="165"/>
        <v>0</v>
      </c>
      <c r="P371" s="222"/>
      <c r="Q371" s="222"/>
      <c r="R371" s="222"/>
      <c r="S371" s="222"/>
      <c r="T371" s="222"/>
      <c r="U371" s="222"/>
      <c r="V371" s="221">
        <f t="shared" si="188"/>
        <v>66.25568</v>
      </c>
      <c r="W371" s="218">
        <f t="shared" si="166"/>
        <v>43.9224</v>
      </c>
      <c r="X371" s="222">
        <v>32.4336</v>
      </c>
      <c r="Y371" s="222"/>
      <c r="Z371" s="222">
        <v>11.4888</v>
      </c>
      <c r="AA371" s="222"/>
      <c r="AB371" s="222"/>
      <c r="AC371" s="221">
        <f t="shared" si="189"/>
        <v>22.33328</v>
      </c>
      <c r="AD371" s="222">
        <v>6.89328</v>
      </c>
      <c r="AE371" s="222"/>
      <c r="AF371" s="222"/>
      <c r="AG371" s="222">
        <v>11.44</v>
      </c>
      <c r="AH371" s="222">
        <v>4</v>
      </c>
      <c r="AI371" s="222"/>
      <c r="AJ371" s="221">
        <f t="shared" si="190"/>
        <v>26.9788253257143</v>
      </c>
      <c r="AK371" s="221">
        <f t="shared" si="167"/>
        <v>13.3602230857143</v>
      </c>
      <c r="AL371" s="221">
        <f t="shared" si="191"/>
        <v>4.0652544</v>
      </c>
      <c r="AM371" s="221">
        <f t="shared" si="192"/>
        <v>3.0489408</v>
      </c>
      <c r="AN371" s="221">
        <f t="shared" si="193"/>
        <v>0.10163136</v>
      </c>
      <c r="AO371" s="221">
        <f t="shared" si="194"/>
        <v>0.30489408</v>
      </c>
      <c r="AP371" s="221">
        <f t="shared" si="195"/>
        <v>6.0978816</v>
      </c>
      <c r="AQ371" s="222"/>
      <c r="AR371" s="223"/>
    </row>
    <row r="372" ht="25" customHeight="1" spans="1:44">
      <c r="A372" s="215">
        <v>364</v>
      </c>
      <c r="B372" s="216" t="s">
        <v>635</v>
      </c>
      <c r="C372" s="217" t="s">
        <v>207</v>
      </c>
      <c r="D372" s="217">
        <v>325009</v>
      </c>
      <c r="E372" s="216" t="s">
        <v>692</v>
      </c>
      <c r="F372" s="216" t="s">
        <v>686</v>
      </c>
      <c r="G372" s="218">
        <f t="shared" si="185"/>
        <v>143.159360868571</v>
      </c>
      <c r="H372" s="221">
        <f t="shared" si="186"/>
        <v>0</v>
      </c>
      <c r="I372" s="221">
        <f t="shared" si="187"/>
        <v>0</v>
      </c>
      <c r="J372" s="222"/>
      <c r="K372" s="222"/>
      <c r="L372" s="222"/>
      <c r="M372" s="222"/>
      <c r="N372" s="222"/>
      <c r="O372" s="221">
        <f t="shared" si="165"/>
        <v>0</v>
      </c>
      <c r="P372" s="222"/>
      <c r="Q372" s="222"/>
      <c r="R372" s="222"/>
      <c r="S372" s="222"/>
      <c r="T372" s="222"/>
      <c r="U372" s="222"/>
      <c r="V372" s="221">
        <f t="shared" si="188"/>
        <v>101.53848</v>
      </c>
      <c r="W372" s="218">
        <f t="shared" si="166"/>
        <v>67.4256</v>
      </c>
      <c r="X372" s="222">
        <v>49.2708</v>
      </c>
      <c r="Y372" s="222"/>
      <c r="Z372" s="222">
        <v>18.1548</v>
      </c>
      <c r="AA372" s="222"/>
      <c r="AB372" s="222"/>
      <c r="AC372" s="221">
        <f t="shared" si="189"/>
        <v>34.11288</v>
      </c>
      <c r="AD372" s="222">
        <v>10.89288</v>
      </c>
      <c r="AE372" s="222"/>
      <c r="AF372" s="222"/>
      <c r="AG372" s="222">
        <v>17.72</v>
      </c>
      <c r="AH372" s="222">
        <v>5.5</v>
      </c>
      <c r="AI372" s="222"/>
      <c r="AJ372" s="221">
        <f t="shared" si="190"/>
        <v>41.6208808685714</v>
      </c>
      <c r="AK372" s="221">
        <f t="shared" si="167"/>
        <v>20.6315282285714</v>
      </c>
      <c r="AL372" s="221">
        <f t="shared" si="191"/>
        <v>6.2654784</v>
      </c>
      <c r="AM372" s="221">
        <f t="shared" si="192"/>
        <v>4.6991088</v>
      </c>
      <c r="AN372" s="221">
        <f t="shared" si="193"/>
        <v>0.15663696</v>
      </c>
      <c r="AO372" s="221">
        <f t="shared" si="194"/>
        <v>0.46991088</v>
      </c>
      <c r="AP372" s="221">
        <f t="shared" si="195"/>
        <v>9.3982176</v>
      </c>
      <c r="AQ372" s="222"/>
      <c r="AR372" s="220"/>
    </row>
    <row r="373" ht="25" customHeight="1" spans="1:44">
      <c r="A373" s="215">
        <v>365</v>
      </c>
      <c r="B373" s="216" t="s">
        <v>613</v>
      </c>
      <c r="C373" s="217" t="s">
        <v>207</v>
      </c>
      <c r="D373" s="217">
        <v>416001</v>
      </c>
      <c r="E373" s="216" t="s">
        <v>693</v>
      </c>
      <c r="F373" s="216" t="s">
        <v>694</v>
      </c>
      <c r="G373" s="218">
        <f t="shared" si="185"/>
        <v>35.09</v>
      </c>
      <c r="H373" s="221">
        <f t="shared" si="186"/>
        <v>0</v>
      </c>
      <c r="I373" s="221">
        <f t="shared" si="187"/>
        <v>0</v>
      </c>
      <c r="J373" s="222"/>
      <c r="K373" s="222"/>
      <c r="L373" s="222"/>
      <c r="M373" s="222"/>
      <c r="N373" s="222"/>
      <c r="O373" s="221">
        <f t="shared" si="165"/>
        <v>0</v>
      </c>
      <c r="P373" s="222"/>
      <c r="Q373" s="222"/>
      <c r="R373" s="222"/>
      <c r="S373" s="222"/>
      <c r="T373" s="222"/>
      <c r="U373" s="222"/>
      <c r="V373" s="221">
        <f t="shared" si="188"/>
        <v>35.09</v>
      </c>
      <c r="W373" s="218">
        <f t="shared" si="166"/>
        <v>0</v>
      </c>
      <c r="X373" s="222"/>
      <c r="Y373" s="222"/>
      <c r="Z373" s="222"/>
      <c r="AA373" s="222"/>
      <c r="AB373" s="222"/>
      <c r="AC373" s="221">
        <f t="shared" si="189"/>
        <v>35.09</v>
      </c>
      <c r="AD373" s="222"/>
      <c r="AE373" s="222">
        <f>57.78-22.69</f>
        <v>35.09</v>
      </c>
      <c r="AF373" s="222"/>
      <c r="AG373" s="222"/>
      <c r="AH373" s="222"/>
      <c r="AI373" s="222"/>
      <c r="AJ373" s="221">
        <f t="shared" si="190"/>
        <v>0</v>
      </c>
      <c r="AK373" s="221">
        <f t="shared" si="167"/>
        <v>0</v>
      </c>
      <c r="AL373" s="221">
        <f t="shared" si="191"/>
        <v>0</v>
      </c>
      <c r="AM373" s="221">
        <f t="shared" si="192"/>
        <v>0</v>
      </c>
      <c r="AN373" s="221">
        <f t="shared" si="193"/>
        <v>0</v>
      </c>
      <c r="AO373" s="221">
        <f t="shared" si="194"/>
        <v>0</v>
      </c>
      <c r="AP373" s="221">
        <f t="shared" si="195"/>
        <v>0</v>
      </c>
      <c r="AQ373" s="222"/>
      <c r="AR373" s="223" t="s">
        <v>695</v>
      </c>
    </row>
    <row r="374" s="170" customFormat="1" ht="30" customHeight="1" spans="1:44">
      <c r="A374" s="215">
        <v>366</v>
      </c>
      <c r="B374" s="211"/>
      <c r="C374" s="211"/>
      <c r="D374" s="212" t="s">
        <v>696</v>
      </c>
      <c r="E374" s="212"/>
      <c r="F374" s="211"/>
      <c r="G374" s="230">
        <f t="shared" ref="G374:N374" si="199">SUM(G363:G373)</f>
        <v>2110.28830445714</v>
      </c>
      <c r="H374" s="230">
        <f t="shared" si="199"/>
        <v>738.20748</v>
      </c>
      <c r="I374" s="230">
        <f t="shared" si="199"/>
        <v>557.00208</v>
      </c>
      <c r="J374" s="230">
        <f t="shared" si="199"/>
        <v>222.6888</v>
      </c>
      <c r="K374" s="230">
        <f t="shared" si="199"/>
        <v>145.6512</v>
      </c>
      <c r="L374" s="230">
        <f t="shared" si="199"/>
        <v>4.68</v>
      </c>
      <c r="M374" s="230">
        <f t="shared" si="199"/>
        <v>0</v>
      </c>
      <c r="N374" s="230">
        <f t="shared" si="199"/>
        <v>183.98208</v>
      </c>
      <c r="O374" s="221">
        <f t="shared" si="165"/>
        <v>181.2054</v>
      </c>
      <c r="P374" s="230">
        <f>SUM(P363:P373)</f>
        <v>18.5574</v>
      </c>
      <c r="Q374" s="230">
        <f t="shared" ref="Q374:AL374" si="200">SUM(Q363:Q373)</f>
        <v>0</v>
      </c>
      <c r="R374" s="230">
        <f t="shared" si="200"/>
        <v>105.798</v>
      </c>
      <c r="S374" s="230">
        <f t="shared" si="200"/>
        <v>28.85</v>
      </c>
      <c r="T374" s="230">
        <f t="shared" si="200"/>
        <v>28</v>
      </c>
      <c r="U374" s="230">
        <f t="shared" si="200"/>
        <v>0</v>
      </c>
      <c r="V374" s="230">
        <f t="shared" si="200"/>
        <v>875.90908</v>
      </c>
      <c r="W374" s="230">
        <f t="shared" si="200"/>
        <v>488.34</v>
      </c>
      <c r="X374" s="230">
        <f t="shared" si="200"/>
        <v>358.1608</v>
      </c>
      <c r="Y374" s="230">
        <f t="shared" si="200"/>
        <v>0</v>
      </c>
      <c r="Z374" s="230">
        <f t="shared" si="200"/>
        <v>127.7792</v>
      </c>
      <c r="AA374" s="230">
        <f t="shared" si="200"/>
        <v>2.4</v>
      </c>
      <c r="AB374" s="230">
        <f t="shared" si="200"/>
        <v>0</v>
      </c>
      <c r="AC374" s="230">
        <f t="shared" si="200"/>
        <v>387.56908</v>
      </c>
      <c r="AD374" s="230">
        <f t="shared" si="200"/>
        <v>76.6712</v>
      </c>
      <c r="AE374" s="230">
        <f t="shared" si="200"/>
        <v>35.09</v>
      </c>
      <c r="AF374" s="230">
        <f t="shared" si="200"/>
        <v>106.5225</v>
      </c>
      <c r="AG374" s="230">
        <f t="shared" si="200"/>
        <v>126.78538</v>
      </c>
      <c r="AH374" s="230">
        <f t="shared" si="200"/>
        <v>42.5</v>
      </c>
      <c r="AI374" s="230">
        <f t="shared" si="200"/>
        <v>0</v>
      </c>
      <c r="AJ374" s="230">
        <f t="shared" si="200"/>
        <v>496.171744457143</v>
      </c>
      <c r="AK374" s="230">
        <f t="shared" si="200"/>
        <v>246.676822857143</v>
      </c>
      <c r="AL374" s="230">
        <f t="shared" ref="AL374:AQ374" si="201">SUM(AL363:AL373)</f>
        <v>74.476096</v>
      </c>
      <c r="AM374" s="230">
        <f t="shared" si="201"/>
        <v>55.857072</v>
      </c>
      <c r="AN374" s="230">
        <f t="shared" si="201"/>
        <v>1.8619024</v>
      </c>
      <c r="AO374" s="230">
        <f t="shared" si="201"/>
        <v>5.5857072</v>
      </c>
      <c r="AP374" s="230">
        <f t="shared" si="201"/>
        <v>111.714144</v>
      </c>
      <c r="AQ374" s="230">
        <f t="shared" si="201"/>
        <v>0</v>
      </c>
      <c r="AR374" s="220"/>
    </row>
    <row r="375" ht="25" customHeight="1" spans="1:44">
      <c r="A375" s="215">
        <v>367</v>
      </c>
      <c r="B375" s="216" t="s">
        <v>271</v>
      </c>
      <c r="C375" s="217" t="s">
        <v>204</v>
      </c>
      <c r="D375" s="217">
        <v>342001</v>
      </c>
      <c r="E375" s="216" t="s">
        <v>697</v>
      </c>
      <c r="F375" s="216" t="s">
        <v>698</v>
      </c>
      <c r="G375" s="218">
        <f t="shared" ref="G375:G384" si="202">H375+V375+AJ375</f>
        <v>165.925244</v>
      </c>
      <c r="H375" s="221">
        <f t="shared" ref="H375:H384" si="203">I375+O375</f>
        <v>136.17338</v>
      </c>
      <c r="I375" s="221">
        <f t="shared" ref="I375:I384" si="204">SUM(J375:N375)</f>
        <v>93.74328</v>
      </c>
      <c r="J375" s="222">
        <v>33.462</v>
      </c>
      <c r="K375" s="222">
        <v>22.104</v>
      </c>
      <c r="L375" s="222"/>
      <c r="M375" s="222">
        <v>10.56</v>
      </c>
      <c r="N375" s="222">
        <v>27.61728</v>
      </c>
      <c r="O375" s="221">
        <f t="shared" si="165"/>
        <v>42.4301</v>
      </c>
      <c r="P375" s="222">
        <v>2.7885</v>
      </c>
      <c r="Q375" s="222"/>
      <c r="R375" s="222">
        <v>29.29</v>
      </c>
      <c r="S375" s="222">
        <v>6.3516</v>
      </c>
      <c r="T375" s="222">
        <v>4</v>
      </c>
      <c r="U375" s="222"/>
      <c r="V375" s="221">
        <f t="shared" ref="V375:V384" si="205">W375+AC375</f>
        <v>0</v>
      </c>
      <c r="W375" s="218">
        <f t="shared" si="166"/>
        <v>0</v>
      </c>
      <c r="X375" s="222"/>
      <c r="Y375" s="222"/>
      <c r="Z375" s="222"/>
      <c r="AA375" s="222"/>
      <c r="AB375" s="222"/>
      <c r="AC375" s="221">
        <f t="shared" ref="AC375:AC384" si="206">SUM(AD375:AI375)</f>
        <v>0</v>
      </c>
      <c r="AD375" s="222"/>
      <c r="AE375" s="222"/>
      <c r="AF375" s="222"/>
      <c r="AG375" s="222"/>
      <c r="AH375" s="222"/>
      <c r="AI375" s="222"/>
      <c r="AJ375" s="221">
        <f t="shared" ref="AJ375:AJ384" si="207">SUM(AK375:AQ375)</f>
        <v>29.751864</v>
      </c>
      <c r="AK375" s="221">
        <f t="shared" si="167"/>
        <v>14.860176</v>
      </c>
      <c r="AL375" s="221">
        <f t="shared" ref="AL375:AL384" si="208">SUM(J375,K375,X375,Y375,Z375,AD375)*0.08</f>
        <v>4.44528</v>
      </c>
      <c r="AM375" s="221">
        <f t="shared" ref="AM375:AM384" si="209">SUM(J375,K375,X375,Y375,Z375,AD375)*0.06</f>
        <v>3.33396</v>
      </c>
      <c r="AN375" s="221">
        <f t="shared" ref="AN375:AN384" si="210">SUM(J375,K375,X375,Y375,Z375,AD375)*0.002</f>
        <v>0.111132</v>
      </c>
      <c r="AO375" s="221">
        <f t="shared" ref="AO375:AO384" si="211">SUM(J375,K375,X375,Y375,Z375,AD375)*0.006</f>
        <v>0.333396</v>
      </c>
      <c r="AP375" s="221">
        <f t="shared" ref="AP375:AP384" si="212">SUM(J375,K375,X375,Y375,Z375,AD375)*0.12</f>
        <v>6.66792</v>
      </c>
      <c r="AQ375" s="222"/>
      <c r="AR375" s="220"/>
    </row>
    <row r="376" ht="25" customHeight="1" spans="1:44">
      <c r="A376" s="215">
        <v>368</v>
      </c>
      <c r="B376" s="216" t="s">
        <v>271</v>
      </c>
      <c r="C376" s="217" t="s">
        <v>204</v>
      </c>
      <c r="D376" s="217">
        <v>342002</v>
      </c>
      <c r="E376" s="216" t="s">
        <v>699</v>
      </c>
      <c r="F376" s="216" t="s">
        <v>698</v>
      </c>
      <c r="G376" s="218">
        <f t="shared" si="202"/>
        <v>31.6763</v>
      </c>
      <c r="H376" s="221">
        <f t="shared" si="203"/>
        <v>24.36786</v>
      </c>
      <c r="I376" s="221">
        <f t="shared" si="204"/>
        <v>21.64216</v>
      </c>
      <c r="J376" s="222">
        <v>8.586</v>
      </c>
      <c r="K376" s="222">
        <v>5.14</v>
      </c>
      <c r="L376" s="222"/>
      <c r="M376" s="222">
        <v>1.32</v>
      </c>
      <c r="N376" s="222">
        <v>6.59616</v>
      </c>
      <c r="O376" s="221">
        <f t="shared" si="165"/>
        <v>2.7257</v>
      </c>
      <c r="P376" s="222">
        <v>0.7155</v>
      </c>
      <c r="Q376" s="222"/>
      <c r="R376" s="222"/>
      <c r="S376" s="222">
        <v>1.0102</v>
      </c>
      <c r="T376" s="222">
        <v>1</v>
      </c>
      <c r="U376" s="222"/>
      <c r="V376" s="221">
        <f t="shared" si="205"/>
        <v>0</v>
      </c>
      <c r="W376" s="218">
        <f t="shared" si="166"/>
        <v>0</v>
      </c>
      <c r="X376" s="222"/>
      <c r="Y376" s="222"/>
      <c r="Z376" s="222"/>
      <c r="AA376" s="222"/>
      <c r="AB376" s="222"/>
      <c r="AC376" s="221">
        <f t="shared" si="206"/>
        <v>0</v>
      </c>
      <c r="AD376" s="222"/>
      <c r="AE376" s="222"/>
      <c r="AF376" s="222"/>
      <c r="AG376" s="222"/>
      <c r="AH376" s="222"/>
      <c r="AI376" s="222"/>
      <c r="AJ376" s="221">
        <f t="shared" si="207"/>
        <v>7.30844</v>
      </c>
      <c r="AK376" s="221">
        <f t="shared" si="167"/>
        <v>3.629872</v>
      </c>
      <c r="AL376" s="221">
        <f t="shared" si="208"/>
        <v>1.09808</v>
      </c>
      <c r="AM376" s="221">
        <f t="shared" si="209"/>
        <v>0.82356</v>
      </c>
      <c r="AN376" s="221">
        <f t="shared" si="210"/>
        <v>0.027452</v>
      </c>
      <c r="AO376" s="221">
        <f t="shared" si="211"/>
        <v>0.082356</v>
      </c>
      <c r="AP376" s="221">
        <f t="shared" si="212"/>
        <v>1.64712</v>
      </c>
      <c r="AQ376" s="222"/>
      <c r="AR376" s="220"/>
    </row>
    <row r="377" ht="25" customHeight="1" spans="1:44">
      <c r="A377" s="215">
        <v>369</v>
      </c>
      <c r="B377" s="216" t="s">
        <v>271</v>
      </c>
      <c r="C377" s="217" t="s">
        <v>204</v>
      </c>
      <c r="D377" s="217">
        <v>342003</v>
      </c>
      <c r="E377" s="216" t="s">
        <v>700</v>
      </c>
      <c r="F377" s="216" t="s">
        <v>698</v>
      </c>
      <c r="G377" s="218">
        <f t="shared" si="202"/>
        <v>84.4400072</v>
      </c>
      <c r="H377" s="221">
        <f t="shared" si="203"/>
        <v>65.38266</v>
      </c>
      <c r="I377" s="221">
        <f t="shared" si="204"/>
        <v>58.25856</v>
      </c>
      <c r="J377" s="222">
        <v>22.0596</v>
      </c>
      <c r="K377" s="222">
        <v>13.7628</v>
      </c>
      <c r="L377" s="222"/>
      <c r="M377" s="222">
        <v>5.28</v>
      </c>
      <c r="N377" s="222">
        <v>17.15616</v>
      </c>
      <c r="O377" s="221">
        <f t="shared" si="165"/>
        <v>7.1241</v>
      </c>
      <c r="P377" s="222">
        <v>1.8383</v>
      </c>
      <c r="Q377" s="222"/>
      <c r="R377" s="222"/>
      <c r="S377" s="222">
        <v>2.7858</v>
      </c>
      <c r="T377" s="222">
        <v>2.5</v>
      </c>
      <c r="U377" s="222"/>
      <c r="V377" s="221">
        <f t="shared" si="205"/>
        <v>0</v>
      </c>
      <c r="W377" s="218">
        <f t="shared" si="166"/>
        <v>0</v>
      </c>
      <c r="X377" s="222"/>
      <c r="Y377" s="222"/>
      <c r="Z377" s="222"/>
      <c r="AA377" s="222"/>
      <c r="AB377" s="222"/>
      <c r="AC377" s="221">
        <f t="shared" si="206"/>
        <v>0</v>
      </c>
      <c r="AD377" s="222"/>
      <c r="AE377" s="222"/>
      <c r="AF377" s="222"/>
      <c r="AG377" s="222"/>
      <c r="AH377" s="222"/>
      <c r="AI377" s="222"/>
      <c r="AJ377" s="221">
        <f t="shared" si="207"/>
        <v>19.0573472</v>
      </c>
      <c r="AK377" s="221">
        <f t="shared" si="167"/>
        <v>9.456944</v>
      </c>
      <c r="AL377" s="221">
        <f t="shared" si="208"/>
        <v>2.865792</v>
      </c>
      <c r="AM377" s="221">
        <f t="shared" si="209"/>
        <v>2.149344</v>
      </c>
      <c r="AN377" s="221">
        <f t="shared" si="210"/>
        <v>0.0716448</v>
      </c>
      <c r="AO377" s="221">
        <f t="shared" si="211"/>
        <v>0.2149344</v>
      </c>
      <c r="AP377" s="221">
        <f t="shared" si="212"/>
        <v>4.298688</v>
      </c>
      <c r="AQ377" s="222"/>
      <c r="AR377" s="220"/>
    </row>
    <row r="378" ht="25" customHeight="1" spans="1:44">
      <c r="A378" s="215">
        <v>370</v>
      </c>
      <c r="B378" s="216" t="s">
        <v>271</v>
      </c>
      <c r="C378" s="217" t="s">
        <v>204</v>
      </c>
      <c r="D378" s="217">
        <v>342004</v>
      </c>
      <c r="E378" s="216" t="s">
        <v>701</v>
      </c>
      <c r="F378" s="216" t="s">
        <v>698</v>
      </c>
      <c r="G378" s="218">
        <f t="shared" si="202"/>
        <v>47.6349512</v>
      </c>
      <c r="H378" s="221">
        <f t="shared" si="203"/>
        <v>37.1939</v>
      </c>
      <c r="I378" s="221">
        <f t="shared" si="204"/>
        <v>33.138</v>
      </c>
      <c r="J378" s="222">
        <v>11.61</v>
      </c>
      <c r="K378" s="222">
        <v>7.9104</v>
      </c>
      <c r="L378" s="222"/>
      <c r="M378" s="222">
        <v>3.96</v>
      </c>
      <c r="N378" s="222">
        <v>9.6576</v>
      </c>
      <c r="O378" s="221">
        <f t="shared" si="165"/>
        <v>4.0559</v>
      </c>
      <c r="P378" s="222">
        <v>0.9675</v>
      </c>
      <c r="Q378" s="222"/>
      <c r="R378" s="222"/>
      <c r="S378" s="222">
        <v>1.5884</v>
      </c>
      <c r="T378" s="222">
        <v>1.5</v>
      </c>
      <c r="U378" s="222"/>
      <c r="V378" s="221">
        <f t="shared" si="205"/>
        <v>0</v>
      </c>
      <c r="W378" s="218">
        <f t="shared" si="166"/>
        <v>0</v>
      </c>
      <c r="X378" s="222"/>
      <c r="Y378" s="222"/>
      <c r="Z378" s="222"/>
      <c r="AA378" s="222"/>
      <c r="AB378" s="222"/>
      <c r="AC378" s="221">
        <f t="shared" si="206"/>
        <v>0</v>
      </c>
      <c r="AD378" s="222"/>
      <c r="AE378" s="222"/>
      <c r="AF378" s="222"/>
      <c r="AG378" s="222"/>
      <c r="AH378" s="222"/>
      <c r="AI378" s="222"/>
      <c r="AJ378" s="221">
        <f t="shared" si="207"/>
        <v>10.4410512</v>
      </c>
      <c r="AK378" s="221">
        <f t="shared" si="167"/>
        <v>5.209584</v>
      </c>
      <c r="AL378" s="221">
        <f t="shared" si="208"/>
        <v>1.561632</v>
      </c>
      <c r="AM378" s="221">
        <f t="shared" si="209"/>
        <v>1.171224</v>
      </c>
      <c r="AN378" s="221">
        <f t="shared" si="210"/>
        <v>0.0390408</v>
      </c>
      <c r="AO378" s="221">
        <f t="shared" si="211"/>
        <v>0.1171224</v>
      </c>
      <c r="AP378" s="221">
        <f t="shared" si="212"/>
        <v>2.342448</v>
      </c>
      <c r="AQ378" s="222"/>
      <c r="AR378" s="220"/>
    </row>
    <row r="379" ht="25" customHeight="1" spans="1:44">
      <c r="A379" s="215">
        <v>371</v>
      </c>
      <c r="B379" s="216" t="s">
        <v>271</v>
      </c>
      <c r="C379" s="217" t="s">
        <v>207</v>
      </c>
      <c r="D379" s="217">
        <v>342005</v>
      </c>
      <c r="E379" s="216" t="s">
        <v>702</v>
      </c>
      <c r="F379" s="216" t="s">
        <v>703</v>
      </c>
      <c r="G379" s="218">
        <f t="shared" si="202"/>
        <v>36.0645896228571</v>
      </c>
      <c r="H379" s="221">
        <f t="shared" si="203"/>
        <v>0</v>
      </c>
      <c r="I379" s="221">
        <f t="shared" si="204"/>
        <v>0</v>
      </c>
      <c r="J379" s="222"/>
      <c r="K379" s="222"/>
      <c r="L379" s="222"/>
      <c r="M379" s="222"/>
      <c r="N379" s="222"/>
      <c r="O379" s="221">
        <f t="shared" si="165"/>
        <v>0</v>
      </c>
      <c r="P379" s="222"/>
      <c r="Q379" s="222"/>
      <c r="R379" s="222"/>
      <c r="S379" s="222"/>
      <c r="T379" s="222"/>
      <c r="U379" s="222"/>
      <c r="V379" s="221">
        <f t="shared" si="205"/>
        <v>25.61816</v>
      </c>
      <c r="W379" s="218">
        <f t="shared" si="166"/>
        <v>17.3244</v>
      </c>
      <c r="X379" s="222">
        <v>13.0848</v>
      </c>
      <c r="Y379" s="222"/>
      <c r="Z379" s="222">
        <v>4.2396</v>
      </c>
      <c r="AA379" s="222"/>
      <c r="AB379" s="222"/>
      <c r="AC379" s="221">
        <f t="shared" si="206"/>
        <v>8.29376</v>
      </c>
      <c r="AD379" s="222">
        <v>2.54376</v>
      </c>
      <c r="AE379" s="222"/>
      <c r="AF379" s="222"/>
      <c r="AG379" s="222">
        <v>4.25</v>
      </c>
      <c r="AH379" s="222">
        <v>1.5</v>
      </c>
      <c r="AI379" s="222"/>
      <c r="AJ379" s="221">
        <f t="shared" si="207"/>
        <v>10.4464296228571</v>
      </c>
      <c r="AK379" s="221">
        <f t="shared" si="167"/>
        <v>5.12176274285714</v>
      </c>
      <c r="AL379" s="221">
        <f t="shared" si="208"/>
        <v>1.5894528</v>
      </c>
      <c r="AM379" s="221">
        <f t="shared" si="209"/>
        <v>1.1920896</v>
      </c>
      <c r="AN379" s="221">
        <f t="shared" si="210"/>
        <v>0.03973632</v>
      </c>
      <c r="AO379" s="221">
        <f t="shared" si="211"/>
        <v>0.11920896</v>
      </c>
      <c r="AP379" s="221">
        <f t="shared" si="212"/>
        <v>2.3841792</v>
      </c>
      <c r="AQ379" s="222"/>
      <c r="AR379" s="220"/>
    </row>
    <row r="380" ht="25" customHeight="1" spans="1:44">
      <c r="A380" s="215">
        <v>372</v>
      </c>
      <c r="B380" s="216" t="s">
        <v>271</v>
      </c>
      <c r="C380" s="217" t="s">
        <v>207</v>
      </c>
      <c r="D380" s="217">
        <v>342006</v>
      </c>
      <c r="E380" s="216" t="s">
        <v>704</v>
      </c>
      <c r="F380" s="216" t="s">
        <v>703</v>
      </c>
      <c r="G380" s="218">
        <f t="shared" si="202"/>
        <v>95.9820309485714</v>
      </c>
      <c r="H380" s="221">
        <f t="shared" si="203"/>
        <v>0</v>
      </c>
      <c r="I380" s="221">
        <f t="shared" si="204"/>
        <v>0</v>
      </c>
      <c r="J380" s="222"/>
      <c r="K380" s="222"/>
      <c r="L380" s="222"/>
      <c r="M380" s="222"/>
      <c r="N380" s="222"/>
      <c r="O380" s="221">
        <f t="shared" si="165"/>
        <v>0</v>
      </c>
      <c r="P380" s="222"/>
      <c r="Q380" s="222"/>
      <c r="R380" s="222"/>
      <c r="S380" s="222"/>
      <c r="T380" s="222"/>
      <c r="U380" s="222"/>
      <c r="V380" s="221">
        <f t="shared" si="205"/>
        <v>68.17584</v>
      </c>
      <c r="W380" s="218">
        <f t="shared" si="166"/>
        <v>45.564</v>
      </c>
      <c r="X380" s="222">
        <v>33.9276</v>
      </c>
      <c r="Y380" s="222"/>
      <c r="Z380" s="222">
        <v>11.6364</v>
      </c>
      <c r="AA380" s="222"/>
      <c r="AB380" s="222"/>
      <c r="AC380" s="221">
        <f t="shared" si="206"/>
        <v>22.61184</v>
      </c>
      <c r="AD380" s="222">
        <v>6.98184</v>
      </c>
      <c r="AE380" s="222"/>
      <c r="AF380" s="222"/>
      <c r="AG380" s="222">
        <v>11.63</v>
      </c>
      <c r="AH380" s="222">
        <v>4</v>
      </c>
      <c r="AI380" s="222"/>
      <c r="AJ380" s="221">
        <f t="shared" si="207"/>
        <v>27.8061909485714</v>
      </c>
      <c r="AK380" s="221">
        <f t="shared" si="167"/>
        <v>13.7239058285714</v>
      </c>
      <c r="AL380" s="221">
        <f t="shared" si="208"/>
        <v>4.2036672</v>
      </c>
      <c r="AM380" s="221">
        <f t="shared" si="209"/>
        <v>3.1527504</v>
      </c>
      <c r="AN380" s="221">
        <f t="shared" si="210"/>
        <v>0.10509168</v>
      </c>
      <c r="AO380" s="221">
        <f t="shared" si="211"/>
        <v>0.31527504</v>
      </c>
      <c r="AP380" s="221">
        <f t="shared" si="212"/>
        <v>6.3055008</v>
      </c>
      <c r="AQ380" s="222"/>
      <c r="AR380" s="220"/>
    </row>
    <row r="381" ht="25" customHeight="1" spans="1:44">
      <c r="A381" s="215">
        <v>373</v>
      </c>
      <c r="B381" s="216" t="s">
        <v>271</v>
      </c>
      <c r="C381" s="217" t="s">
        <v>207</v>
      </c>
      <c r="D381" s="217">
        <v>342007</v>
      </c>
      <c r="E381" s="216" t="s">
        <v>705</v>
      </c>
      <c r="F381" s="216" t="s">
        <v>703</v>
      </c>
      <c r="G381" s="218">
        <f t="shared" si="202"/>
        <v>35.4251708571429</v>
      </c>
      <c r="H381" s="221">
        <f t="shared" si="203"/>
        <v>0</v>
      </c>
      <c r="I381" s="221">
        <f t="shared" si="204"/>
        <v>0</v>
      </c>
      <c r="J381" s="222"/>
      <c r="K381" s="222"/>
      <c r="L381" s="222"/>
      <c r="M381" s="222"/>
      <c r="N381" s="222"/>
      <c r="O381" s="221">
        <f t="shared" si="165"/>
        <v>0</v>
      </c>
      <c r="P381" s="222"/>
      <c r="Q381" s="222"/>
      <c r="R381" s="222"/>
      <c r="S381" s="222"/>
      <c r="T381" s="222"/>
      <c r="U381" s="222"/>
      <c r="V381" s="221">
        <f t="shared" si="205"/>
        <v>25.171</v>
      </c>
      <c r="W381" s="218">
        <f t="shared" si="166"/>
        <v>16.8072</v>
      </c>
      <c r="X381" s="222">
        <v>12.4008</v>
      </c>
      <c r="Y381" s="222"/>
      <c r="Z381" s="222">
        <v>4.4064</v>
      </c>
      <c r="AA381" s="222"/>
      <c r="AB381" s="222"/>
      <c r="AC381" s="221">
        <f t="shared" si="206"/>
        <v>8.3638</v>
      </c>
      <c r="AD381" s="222">
        <v>2.6438</v>
      </c>
      <c r="AE381" s="222"/>
      <c r="AF381" s="222"/>
      <c r="AG381" s="222">
        <v>4.22</v>
      </c>
      <c r="AH381" s="222">
        <v>1.5</v>
      </c>
      <c r="AI381" s="222"/>
      <c r="AJ381" s="221">
        <f t="shared" si="207"/>
        <v>10.2541708571429</v>
      </c>
      <c r="AK381" s="221">
        <f t="shared" si="167"/>
        <v>5.04130285714286</v>
      </c>
      <c r="AL381" s="221">
        <f t="shared" si="208"/>
        <v>1.55608</v>
      </c>
      <c r="AM381" s="221">
        <f t="shared" si="209"/>
        <v>1.16706</v>
      </c>
      <c r="AN381" s="221">
        <f t="shared" si="210"/>
        <v>0.038902</v>
      </c>
      <c r="AO381" s="221">
        <f t="shared" si="211"/>
        <v>0.116706</v>
      </c>
      <c r="AP381" s="221">
        <f t="shared" si="212"/>
        <v>2.33412</v>
      </c>
      <c r="AQ381" s="222"/>
      <c r="AR381" s="220"/>
    </row>
    <row r="382" ht="25" customHeight="1" spans="1:44">
      <c r="A382" s="215">
        <v>374</v>
      </c>
      <c r="B382" s="216" t="s">
        <v>271</v>
      </c>
      <c r="C382" s="217" t="s">
        <v>207</v>
      </c>
      <c r="D382" s="217">
        <v>342008</v>
      </c>
      <c r="E382" s="216" t="s">
        <v>706</v>
      </c>
      <c r="F382" s="216" t="s">
        <v>703</v>
      </c>
      <c r="G382" s="218">
        <f t="shared" si="202"/>
        <v>101.373111634286</v>
      </c>
      <c r="H382" s="221">
        <f t="shared" si="203"/>
        <v>0</v>
      </c>
      <c r="I382" s="221">
        <f t="shared" si="204"/>
        <v>0</v>
      </c>
      <c r="J382" s="222"/>
      <c r="K382" s="222"/>
      <c r="L382" s="222"/>
      <c r="M382" s="222"/>
      <c r="N382" s="222"/>
      <c r="O382" s="221">
        <f t="shared" si="165"/>
        <v>0</v>
      </c>
      <c r="P382" s="222"/>
      <c r="Q382" s="222"/>
      <c r="R382" s="222"/>
      <c r="S382" s="222"/>
      <c r="T382" s="222"/>
      <c r="U382" s="222"/>
      <c r="V382" s="221">
        <f t="shared" si="205"/>
        <v>72.08464</v>
      </c>
      <c r="W382" s="218">
        <f t="shared" si="166"/>
        <v>47.7804</v>
      </c>
      <c r="X382" s="222">
        <v>35.49</v>
      </c>
      <c r="Y382" s="222"/>
      <c r="Z382" s="222">
        <v>12.2904</v>
      </c>
      <c r="AA382" s="222"/>
      <c r="AB382" s="222"/>
      <c r="AC382" s="221">
        <f t="shared" si="206"/>
        <v>24.30424</v>
      </c>
      <c r="AD382" s="222">
        <v>7.37424</v>
      </c>
      <c r="AE382" s="222"/>
      <c r="AF382" s="222"/>
      <c r="AG382" s="222">
        <v>12.43</v>
      </c>
      <c r="AH382" s="222">
        <v>4.5</v>
      </c>
      <c r="AI382" s="222"/>
      <c r="AJ382" s="221">
        <f t="shared" si="207"/>
        <v>29.2884716342857</v>
      </c>
      <c r="AK382" s="221">
        <f t="shared" si="167"/>
        <v>14.5070281142857</v>
      </c>
      <c r="AL382" s="221">
        <f t="shared" si="208"/>
        <v>4.4123712</v>
      </c>
      <c r="AM382" s="221">
        <f t="shared" si="209"/>
        <v>3.3092784</v>
      </c>
      <c r="AN382" s="221">
        <f t="shared" si="210"/>
        <v>0.11030928</v>
      </c>
      <c r="AO382" s="221">
        <f t="shared" si="211"/>
        <v>0.33092784</v>
      </c>
      <c r="AP382" s="221">
        <f t="shared" si="212"/>
        <v>6.6185568</v>
      </c>
      <c r="AQ382" s="222"/>
      <c r="AR382" s="220"/>
    </row>
    <row r="383" ht="25" customHeight="1" spans="1:44">
      <c r="A383" s="215">
        <v>375</v>
      </c>
      <c r="B383" s="216" t="s">
        <v>203</v>
      </c>
      <c r="C383" s="217" t="s">
        <v>204</v>
      </c>
      <c r="D383" s="217">
        <v>807001</v>
      </c>
      <c r="E383" s="216" t="s">
        <v>707</v>
      </c>
      <c r="F383" s="216" t="s">
        <v>708</v>
      </c>
      <c r="G383" s="218">
        <f t="shared" si="202"/>
        <v>448.69</v>
      </c>
      <c r="H383" s="221">
        <f t="shared" si="203"/>
        <v>448.69</v>
      </c>
      <c r="I383" s="221">
        <f t="shared" si="204"/>
        <v>0</v>
      </c>
      <c r="J383" s="222"/>
      <c r="K383" s="222"/>
      <c r="L383" s="222"/>
      <c r="M383" s="222"/>
      <c r="N383" s="222"/>
      <c r="O383" s="221">
        <f t="shared" si="165"/>
        <v>448.69</v>
      </c>
      <c r="P383" s="222"/>
      <c r="Q383" s="222"/>
      <c r="R383" s="222"/>
      <c r="S383" s="222"/>
      <c r="T383" s="222">
        <v>13</v>
      </c>
      <c r="U383" s="222">
        <v>435.69</v>
      </c>
      <c r="V383" s="221">
        <f t="shared" si="205"/>
        <v>0</v>
      </c>
      <c r="W383" s="218">
        <f t="shared" si="166"/>
        <v>0</v>
      </c>
      <c r="X383" s="222"/>
      <c r="Y383" s="222"/>
      <c r="Z383" s="222"/>
      <c r="AA383" s="222"/>
      <c r="AB383" s="222"/>
      <c r="AC383" s="221">
        <f t="shared" si="206"/>
        <v>0</v>
      </c>
      <c r="AD383" s="222"/>
      <c r="AE383" s="222"/>
      <c r="AF383" s="222"/>
      <c r="AG383" s="222"/>
      <c r="AH383" s="222"/>
      <c r="AI383" s="222"/>
      <c r="AJ383" s="221">
        <f t="shared" si="207"/>
        <v>0</v>
      </c>
      <c r="AK383" s="221">
        <f t="shared" si="167"/>
        <v>0</v>
      </c>
      <c r="AL383" s="221">
        <f t="shared" si="208"/>
        <v>0</v>
      </c>
      <c r="AM383" s="221">
        <f t="shared" si="209"/>
        <v>0</v>
      </c>
      <c r="AN383" s="221">
        <f t="shared" si="210"/>
        <v>0</v>
      </c>
      <c r="AO383" s="221">
        <f t="shared" si="211"/>
        <v>0</v>
      </c>
      <c r="AP383" s="221">
        <f t="shared" si="212"/>
        <v>0</v>
      </c>
      <c r="AQ383" s="222"/>
      <c r="AR383" s="224"/>
    </row>
    <row r="384" ht="25" customHeight="1" spans="1:44">
      <c r="A384" s="215">
        <v>376</v>
      </c>
      <c r="B384" s="216" t="s">
        <v>318</v>
      </c>
      <c r="C384" s="217" t="s">
        <v>207</v>
      </c>
      <c r="D384" s="217">
        <v>304004</v>
      </c>
      <c r="E384" s="216" t="s">
        <v>709</v>
      </c>
      <c r="F384" s="216" t="s">
        <v>710</v>
      </c>
      <c r="G384" s="218">
        <f t="shared" si="202"/>
        <v>111.8999864</v>
      </c>
      <c r="H384" s="221">
        <f t="shared" si="203"/>
        <v>0</v>
      </c>
      <c r="I384" s="221">
        <f t="shared" si="204"/>
        <v>0</v>
      </c>
      <c r="J384" s="222"/>
      <c r="K384" s="222"/>
      <c r="L384" s="222"/>
      <c r="M384" s="222"/>
      <c r="N384" s="222"/>
      <c r="O384" s="221">
        <f t="shared" si="165"/>
        <v>0</v>
      </c>
      <c r="P384" s="222"/>
      <c r="Q384" s="222"/>
      <c r="R384" s="222"/>
      <c r="S384" s="222"/>
      <c r="T384" s="222"/>
      <c r="U384" s="222"/>
      <c r="V384" s="221">
        <f t="shared" si="205"/>
        <v>81.88754</v>
      </c>
      <c r="W384" s="218">
        <f t="shared" si="166"/>
        <v>49.2204</v>
      </c>
      <c r="X384" s="222">
        <v>36.7404</v>
      </c>
      <c r="Y384" s="222"/>
      <c r="Z384" s="222">
        <v>12.48</v>
      </c>
      <c r="AA384" s="222"/>
      <c r="AB384" s="222"/>
      <c r="AC384" s="221">
        <f t="shared" si="206"/>
        <v>32.66714</v>
      </c>
      <c r="AD384" s="222">
        <v>7.4904</v>
      </c>
      <c r="AE384" s="222"/>
      <c r="AF384" s="222">
        <v>8.12</v>
      </c>
      <c r="AG384" s="222">
        <v>12.55674</v>
      </c>
      <c r="AH384" s="222">
        <v>4.5</v>
      </c>
      <c r="AI384" s="222"/>
      <c r="AJ384" s="221">
        <f t="shared" si="207"/>
        <v>30.0124464</v>
      </c>
      <c r="AK384" s="221">
        <f t="shared" si="167"/>
        <v>14.813952</v>
      </c>
      <c r="AL384" s="221">
        <f t="shared" si="208"/>
        <v>4.536864</v>
      </c>
      <c r="AM384" s="221">
        <f t="shared" si="209"/>
        <v>3.402648</v>
      </c>
      <c r="AN384" s="221">
        <f t="shared" si="210"/>
        <v>0.1134216</v>
      </c>
      <c r="AO384" s="221">
        <f t="shared" si="211"/>
        <v>0.3402648</v>
      </c>
      <c r="AP384" s="221">
        <f t="shared" si="212"/>
        <v>6.805296</v>
      </c>
      <c r="AQ384" s="222"/>
      <c r="AR384" s="223"/>
    </row>
    <row r="385" s="170" customFormat="1" ht="30" customHeight="1" spans="1:44">
      <c r="A385" s="215">
        <v>377</v>
      </c>
      <c r="B385" s="211"/>
      <c r="C385" s="211"/>
      <c r="D385" s="212" t="s">
        <v>711</v>
      </c>
      <c r="E385" s="212"/>
      <c r="F385" s="211"/>
      <c r="G385" s="230">
        <f t="shared" ref="G385:N385" si="213">SUM(G375:G384)</f>
        <v>1159.11139186286</v>
      </c>
      <c r="H385" s="230">
        <f t="shared" si="213"/>
        <v>711.8078</v>
      </c>
      <c r="I385" s="230">
        <f t="shared" si="213"/>
        <v>206.782</v>
      </c>
      <c r="J385" s="230">
        <f t="shared" si="213"/>
        <v>75.7176</v>
      </c>
      <c r="K385" s="230">
        <f t="shared" si="213"/>
        <v>48.9172</v>
      </c>
      <c r="L385" s="230">
        <f t="shared" si="213"/>
        <v>0</v>
      </c>
      <c r="M385" s="230">
        <f t="shared" si="213"/>
        <v>21.12</v>
      </c>
      <c r="N385" s="230">
        <f t="shared" si="213"/>
        <v>61.0272</v>
      </c>
      <c r="O385" s="221">
        <f t="shared" si="165"/>
        <v>505.0258</v>
      </c>
      <c r="P385" s="230">
        <f>SUM(P375:P384)</f>
        <v>6.3098</v>
      </c>
      <c r="Q385" s="230">
        <f t="shared" ref="Q385:AL385" si="214">SUM(Q375:Q384)</f>
        <v>0</v>
      </c>
      <c r="R385" s="230">
        <f t="shared" si="214"/>
        <v>29.29</v>
      </c>
      <c r="S385" s="230">
        <f t="shared" si="214"/>
        <v>11.736</v>
      </c>
      <c r="T385" s="230">
        <f t="shared" si="214"/>
        <v>22</v>
      </c>
      <c r="U385" s="230">
        <f t="shared" si="214"/>
        <v>435.69</v>
      </c>
      <c r="V385" s="230">
        <f t="shared" si="214"/>
        <v>272.93718</v>
      </c>
      <c r="W385" s="230">
        <f t="shared" si="214"/>
        <v>176.6964</v>
      </c>
      <c r="X385" s="230">
        <f t="shared" si="214"/>
        <v>131.6436</v>
      </c>
      <c r="Y385" s="230">
        <f t="shared" si="214"/>
        <v>0</v>
      </c>
      <c r="Z385" s="230">
        <f t="shared" si="214"/>
        <v>45.0528</v>
      </c>
      <c r="AA385" s="230">
        <f t="shared" si="214"/>
        <v>0</v>
      </c>
      <c r="AB385" s="230">
        <f t="shared" si="214"/>
        <v>0</v>
      </c>
      <c r="AC385" s="230">
        <f t="shared" si="214"/>
        <v>96.24078</v>
      </c>
      <c r="AD385" s="230">
        <f t="shared" si="214"/>
        <v>27.03404</v>
      </c>
      <c r="AE385" s="230">
        <f t="shared" si="214"/>
        <v>0</v>
      </c>
      <c r="AF385" s="230">
        <f t="shared" si="214"/>
        <v>8.12</v>
      </c>
      <c r="AG385" s="230">
        <f t="shared" si="214"/>
        <v>45.08674</v>
      </c>
      <c r="AH385" s="230">
        <f t="shared" si="214"/>
        <v>16</v>
      </c>
      <c r="AI385" s="230">
        <f t="shared" si="214"/>
        <v>0</v>
      </c>
      <c r="AJ385" s="230">
        <f t="shared" si="214"/>
        <v>174.366411862857</v>
      </c>
      <c r="AK385" s="230">
        <f t="shared" si="214"/>
        <v>86.3645275428571</v>
      </c>
      <c r="AL385" s="230">
        <f t="shared" ref="AL385:AR385" si="215">SUM(AL375:AL384)</f>
        <v>26.2692192</v>
      </c>
      <c r="AM385" s="230">
        <f t="shared" si="215"/>
        <v>19.7019144</v>
      </c>
      <c r="AN385" s="230">
        <f t="shared" si="215"/>
        <v>0.65673048</v>
      </c>
      <c r="AO385" s="230">
        <f t="shared" si="215"/>
        <v>1.97019144</v>
      </c>
      <c r="AP385" s="230">
        <f t="shared" si="215"/>
        <v>39.4038288</v>
      </c>
      <c r="AQ385" s="230">
        <f t="shared" si="215"/>
        <v>0</v>
      </c>
      <c r="AR385" s="223">
        <f t="shared" si="215"/>
        <v>0</v>
      </c>
    </row>
  </sheetData>
  <autoFilter xmlns:etc="http://www.wps.cn/officeDocument/2017/etCustomData" ref="A6:AS385" etc:filterBottomFollowUsedRange="0">
    <extLst/>
  </autoFilter>
  <mergeCells count="27">
    <mergeCell ref="C2:F2"/>
    <mergeCell ref="C3:F3"/>
    <mergeCell ref="H4:U4"/>
    <mergeCell ref="V4:AI4"/>
    <mergeCell ref="AJ4:AQ4"/>
    <mergeCell ref="I5:N5"/>
    <mergeCell ref="O5:U5"/>
    <mergeCell ref="W5:AB5"/>
    <mergeCell ref="AC5:AI5"/>
    <mergeCell ref="A4:A6"/>
    <mergeCell ref="B4:B6"/>
    <mergeCell ref="C4:C6"/>
    <mergeCell ref="D4:D6"/>
    <mergeCell ref="E4:E6"/>
    <mergeCell ref="F4:F6"/>
    <mergeCell ref="G4:G6"/>
    <mergeCell ref="H5:H6"/>
    <mergeCell ref="V5:V6"/>
    <mergeCell ref="AJ5:AJ6"/>
    <mergeCell ref="AK5:AK6"/>
    <mergeCell ref="AL5:AL6"/>
    <mergeCell ref="AM5:AM6"/>
    <mergeCell ref="AN5:AN6"/>
    <mergeCell ref="AO5:AO6"/>
    <mergeCell ref="AP5:AP6"/>
    <mergeCell ref="AQ5:AQ6"/>
    <mergeCell ref="AR4:AR6"/>
  </mergeCells>
  <conditionalFormatting sqref="D260:E260">
    <cfRule type="duplicateValues" dxfId="0" priority="1"/>
  </conditionalFormatting>
  <dataValidations count="1">
    <dataValidation type="list" allowBlank="1" showInputMessage="1" showErrorMessage="1" sqref="B385:F385">
      <formula1>#REF!</formula1>
    </dataValidation>
  </dataValidations>
  <pageMargins left="0.700694444444445" right="0.700694444444445" top="0.751388888888889" bottom="0.751388888888889" header="0.297916666666667" footer="0.297916666666667"/>
  <pageSetup paperSize="8" scale="10" fitToHeight="0" orientation="landscape" horizontalDpi="600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view="pageBreakPreview" zoomScaleNormal="100" workbookViewId="0">
      <selection activeCell="C11" sqref="C11"/>
    </sheetView>
  </sheetViews>
  <sheetFormatPr defaultColWidth="9" defaultRowHeight="13.5" outlineLevelCol="4"/>
  <cols>
    <col min="1" max="1" width="32.7166666666667" style="151" customWidth="1"/>
    <col min="2" max="2" width="15.8666666666667" style="152" customWidth="1"/>
    <col min="3" max="3" width="15.8666666666667" style="151" customWidth="1"/>
    <col min="4" max="4" width="14.5" style="151" customWidth="1"/>
    <col min="5" max="5" width="13.7583333333333" style="151" customWidth="1"/>
    <col min="6" max="16384" width="9" style="153"/>
  </cols>
  <sheetData>
    <row r="1" ht="15.95" customHeight="1" spans="1:4">
      <c r="A1" s="2" t="s">
        <v>712</v>
      </c>
    </row>
    <row r="2" s="148" customFormat="1" ht="28.5" spans="1:4">
      <c r="A2" s="154" t="s">
        <v>713</v>
      </c>
      <c r="B2" s="154"/>
      <c r="C2" s="154"/>
      <c r="D2" s="154"/>
    </row>
    <row r="3" ht="21.95" customHeight="1" spans="1:4">
      <c r="A3" s="155"/>
      <c r="B3" s="156"/>
      <c r="D3" s="151" t="s">
        <v>714</v>
      </c>
    </row>
    <row r="4" ht="30.75" customHeight="1" spans="1:4">
      <c r="A4" s="113" t="s">
        <v>3</v>
      </c>
      <c r="B4" s="157" t="s">
        <v>715</v>
      </c>
      <c r="C4" s="157" t="s">
        <v>5</v>
      </c>
      <c r="D4" s="157" t="s">
        <v>6</v>
      </c>
    </row>
    <row r="5" s="149" customFormat="1" ht="27" customHeight="1" spans="1:4">
      <c r="A5" s="78" t="s">
        <v>716</v>
      </c>
      <c r="B5" s="139">
        <v>80639.683028274</v>
      </c>
      <c r="C5" s="139">
        <v>54445.32</v>
      </c>
      <c r="D5" s="139">
        <v>135085.003028274</v>
      </c>
    </row>
    <row r="6" s="150" customFormat="1" ht="27" customHeight="1" spans="1:4">
      <c r="A6" s="123" t="s">
        <v>717</v>
      </c>
      <c r="B6" s="80">
        <v>67008.683028274</v>
      </c>
      <c r="C6" s="158">
        <v>-30082.68</v>
      </c>
      <c r="D6" s="158">
        <v>36926.003028274</v>
      </c>
    </row>
    <row r="7" s="104" customFormat="1" ht="27" customHeight="1" spans="1:4">
      <c r="A7" s="143" t="s">
        <v>718</v>
      </c>
      <c r="B7" s="135">
        <v>0</v>
      </c>
      <c r="C7" s="135">
        <v>74781</v>
      </c>
      <c r="D7" s="135">
        <v>74781</v>
      </c>
    </row>
    <row r="8" s="104" customFormat="1" ht="27" customHeight="1" spans="1:4">
      <c r="A8" s="143" t="s">
        <v>719</v>
      </c>
      <c r="B8" s="135">
        <v>0</v>
      </c>
      <c r="C8" s="135">
        <v>0</v>
      </c>
      <c r="D8" s="135">
        <v>0</v>
      </c>
    </row>
    <row r="9" s="104" customFormat="1" ht="27" customHeight="1" spans="1:4">
      <c r="A9" s="143" t="s">
        <v>720</v>
      </c>
      <c r="B9" s="135">
        <v>0</v>
      </c>
      <c r="C9" s="135">
        <v>10690</v>
      </c>
      <c r="D9" s="135">
        <v>10690</v>
      </c>
    </row>
    <row r="10" s="104" customFormat="1" ht="27" customHeight="1" spans="1:4">
      <c r="A10" s="143" t="s">
        <v>721</v>
      </c>
      <c r="B10" s="159">
        <v>13631</v>
      </c>
      <c r="C10" s="159">
        <v>-943</v>
      </c>
      <c r="D10" s="159">
        <v>12688</v>
      </c>
    </row>
    <row r="11" s="150" customFormat="1" ht="27" customHeight="1" spans="1:4">
      <c r="A11" s="137" t="s">
        <v>722</v>
      </c>
      <c r="B11" s="139">
        <v>80639.63</v>
      </c>
      <c r="C11" s="139">
        <v>54256.37</v>
      </c>
      <c r="D11" s="139">
        <v>134896</v>
      </c>
    </row>
    <row r="12" s="104" customFormat="1" ht="27" customHeight="1" spans="1:4">
      <c r="A12" s="143" t="s">
        <v>723</v>
      </c>
      <c r="B12" s="135">
        <v>28633.63</v>
      </c>
      <c r="C12" s="135">
        <v>73572.49</v>
      </c>
      <c r="D12" s="135">
        <v>102206.12</v>
      </c>
    </row>
    <row r="13" s="104" customFormat="1" ht="27" customHeight="1" spans="1:4">
      <c r="A13" s="143" t="s">
        <v>724</v>
      </c>
      <c r="B13" s="135">
        <v>1800</v>
      </c>
      <c r="C13" s="135">
        <v>0</v>
      </c>
      <c r="D13" s="135">
        <v>1800</v>
      </c>
    </row>
    <row r="14" s="104" customFormat="1" ht="27" customHeight="1" spans="1:4">
      <c r="A14" s="143" t="s">
        <v>725</v>
      </c>
      <c r="B14" s="135">
        <v>0</v>
      </c>
      <c r="C14" s="135">
        <v>117</v>
      </c>
      <c r="D14" s="135">
        <v>117</v>
      </c>
    </row>
    <row r="15" s="104" customFormat="1" ht="27" customHeight="1" spans="1:4">
      <c r="A15" s="143" t="s">
        <v>726</v>
      </c>
      <c r="B15" s="135">
        <v>36575</v>
      </c>
      <c r="C15" s="135">
        <v>-18490.12</v>
      </c>
      <c r="D15" s="135">
        <v>18084.88</v>
      </c>
    </row>
    <row r="16" s="104" customFormat="1" ht="27" customHeight="1" spans="1:4">
      <c r="A16" s="143" t="s">
        <v>727</v>
      </c>
      <c r="B16" s="159">
        <v>13631</v>
      </c>
      <c r="C16" s="159">
        <v>-943</v>
      </c>
      <c r="D16" s="159">
        <v>12688</v>
      </c>
    </row>
    <row r="17" s="150" customFormat="1" ht="27" customHeight="1" spans="1:5">
      <c r="A17" s="160" t="s">
        <v>728</v>
      </c>
      <c r="B17" s="161">
        <v>0.0530282739928225</v>
      </c>
      <c r="C17" s="161">
        <v>188.94999999999</v>
      </c>
      <c r="D17" s="161">
        <v>189.00302827399</v>
      </c>
      <c r="E17" s="162"/>
    </row>
    <row r="18" spans="1:5">
      <c r="B18" s="163"/>
    </row>
    <row r="19" spans="1:5">
      <c r="B19" s="164"/>
    </row>
    <row r="21" spans="1:5">
      <c r="C21" s="165"/>
      <c r="D21" s="165"/>
    </row>
    <row r="22" spans="1:5">
      <c r="C22" s="165"/>
      <c r="D22" s="166"/>
    </row>
    <row r="23" spans="1:5">
      <c r="C23" s="165"/>
      <c r="D23" s="165"/>
    </row>
  </sheetData>
  <mergeCells count="1">
    <mergeCell ref="A2:D2"/>
  </mergeCells>
  <printOptions horizontalCentered="1"/>
  <pageMargins left="0.751388888888889" right="0.751388888888889" top="1" bottom="1" header="0.507638888888889" footer="0.507638888888889"/>
  <pageSetup paperSize="9" firstPageNumber="15" orientation="portrait" useFirstPageNumber="1" horizontalDpi="600"/>
  <headerFooter>
    <oddFooter>&amp;C-&amp;P--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6"/>
  <sheetViews>
    <sheetView view="pageBreakPreview" zoomScaleNormal="100" workbookViewId="0">
      <pane xSplit="1" ySplit="6" topLeftCell="B16" activePane="bottomRight" state="frozen"/>
      <selection/>
      <selection pane="topRight"/>
      <selection pane="bottomLeft"/>
      <selection pane="bottomRight" activeCell="A2" sqref="A2:H2"/>
    </sheetView>
  </sheetViews>
  <sheetFormatPr defaultColWidth="9" defaultRowHeight="13.5"/>
  <cols>
    <col min="1" max="1" width="30.5" style="105" customWidth="1"/>
    <col min="2" max="2" width="11.7583333333333" style="106" customWidth="1"/>
    <col min="3" max="4" width="11.625" style="106" customWidth="1"/>
    <col min="5" max="5" width="12.3833333333333" style="106" customWidth="1"/>
    <col min="6" max="6" width="13" style="106" hidden="1" customWidth="1"/>
    <col min="7" max="7" width="13.125" style="106" hidden="1" customWidth="1"/>
    <col min="8" max="8" width="12.5" style="106" customWidth="1"/>
    <col min="9" max="9" width="14.625" style="106" hidden="1" customWidth="1"/>
    <col min="10" max="10" width="9" style="105" customWidth="1"/>
    <col min="11" max="16384" width="9" style="105"/>
  </cols>
  <sheetData>
    <row r="1" ht="15.95" customHeight="1" spans="1:10">
      <c r="A1" s="2" t="s">
        <v>729</v>
      </c>
    </row>
    <row r="2" s="98" customFormat="1" ht="28.5" spans="1:10">
      <c r="A2" s="107" t="s">
        <v>730</v>
      </c>
      <c r="B2" s="107"/>
      <c r="C2" s="107"/>
      <c r="D2" s="107"/>
      <c r="E2" s="107"/>
      <c r="F2" s="107"/>
      <c r="G2" s="107"/>
      <c r="H2" s="107"/>
      <c r="I2" s="108"/>
      <c r="J2" s="109"/>
    </row>
    <row r="3" ht="21.95" customHeight="1" spans="1:10">
      <c r="A3" s="74"/>
      <c r="B3" s="110"/>
      <c r="C3" s="110"/>
      <c r="D3" s="110"/>
      <c r="E3" s="110"/>
      <c r="F3" s="110"/>
      <c r="H3" s="111" t="s">
        <v>714</v>
      </c>
      <c r="I3" s="112"/>
    </row>
    <row r="4" s="99" customFormat="1" ht="30.75" customHeight="1" spans="1:10">
      <c r="A4" s="113" t="s">
        <v>69</v>
      </c>
      <c r="B4" s="114" t="s">
        <v>4</v>
      </c>
      <c r="C4" s="114" t="s">
        <v>5</v>
      </c>
      <c r="D4" s="114" t="s">
        <v>6</v>
      </c>
      <c r="E4" s="114" t="s">
        <v>731</v>
      </c>
      <c r="F4" s="115" t="s">
        <v>19</v>
      </c>
      <c r="G4" s="115" t="s">
        <v>732</v>
      </c>
      <c r="H4" s="116" t="s">
        <v>73</v>
      </c>
      <c r="I4" s="115" t="s">
        <v>733</v>
      </c>
    </row>
    <row r="5" s="100" customFormat="1" ht="33" customHeight="1" spans="1:10">
      <c r="A5" s="113"/>
      <c r="B5" s="117"/>
      <c r="C5" s="117"/>
      <c r="D5" s="117"/>
      <c r="E5" s="117"/>
      <c r="F5" s="115"/>
      <c r="G5" s="115"/>
      <c r="H5" s="116"/>
      <c r="I5" s="115"/>
    </row>
    <row r="6" s="101" customFormat="1" ht="29" customHeight="1" spans="1:10">
      <c r="A6" s="118" t="s">
        <v>734</v>
      </c>
      <c r="B6" s="119">
        <v>67008.683028274</v>
      </c>
      <c r="C6" s="120">
        <v>-30082.68</v>
      </c>
      <c r="D6" s="120">
        <v>36926.003028274</v>
      </c>
      <c r="E6" s="121">
        <v>55.1062957209489</v>
      </c>
      <c r="F6" s="120">
        <v>26868</v>
      </c>
      <c r="G6" s="120">
        <v>10880.003028274</v>
      </c>
      <c r="H6" s="122">
        <v>40.4942795454593</v>
      </c>
      <c r="I6" s="122"/>
    </row>
    <row r="7" s="102" customFormat="1" ht="29" customHeight="1" spans="1:10">
      <c r="A7" s="123" t="s">
        <v>735</v>
      </c>
      <c r="B7" s="124">
        <v>300</v>
      </c>
      <c r="C7" s="80">
        <v>-195</v>
      </c>
      <c r="D7" s="80">
        <v>105</v>
      </c>
      <c r="E7" s="125">
        <v>35</v>
      </c>
      <c r="F7" s="126"/>
      <c r="G7" s="127">
        <v>105</v>
      </c>
      <c r="H7" s="122"/>
      <c r="I7" s="122"/>
    </row>
    <row r="8" s="102" customFormat="1" ht="29" customHeight="1" spans="1:10">
      <c r="A8" s="86" t="s">
        <v>736</v>
      </c>
      <c r="B8" s="124">
        <v>38</v>
      </c>
      <c r="C8" s="80">
        <v>0</v>
      </c>
      <c r="D8" s="80">
        <v>38</v>
      </c>
      <c r="E8" s="125">
        <v>100</v>
      </c>
      <c r="F8" s="80"/>
      <c r="G8" s="127">
        <v>38</v>
      </c>
      <c r="H8" s="122"/>
      <c r="I8" s="122"/>
    </row>
    <row r="9" s="102" customFormat="1" ht="29" customHeight="1" spans="1:10">
      <c r="A9" s="128" t="s">
        <v>737</v>
      </c>
      <c r="B9" s="124">
        <v>65124.683028274</v>
      </c>
      <c r="C9" s="80">
        <v>-30515</v>
      </c>
      <c r="D9" s="80">
        <v>34609.683028274</v>
      </c>
      <c r="E9" s="125">
        <v>53.1437258792463</v>
      </c>
      <c r="F9" s="129">
        <v>23753</v>
      </c>
      <c r="G9" s="127">
        <v>10856.683028274</v>
      </c>
      <c r="H9" s="122">
        <v>45.7065761304846</v>
      </c>
      <c r="I9" s="122"/>
    </row>
    <row r="10" s="102" customFormat="1" ht="29" customHeight="1" spans="1:10">
      <c r="A10" s="128" t="s">
        <v>738</v>
      </c>
      <c r="B10" s="124">
        <v>55124.683028274</v>
      </c>
      <c r="C10" s="130">
        <v>-20525</v>
      </c>
      <c r="D10" s="80">
        <v>34599.683028274</v>
      </c>
      <c r="E10" s="125">
        <v>62.7662258130854</v>
      </c>
      <c r="F10" s="80">
        <v>16129</v>
      </c>
      <c r="G10" s="127">
        <v>18470.683028274</v>
      </c>
      <c r="H10" s="122">
        <v>114.518463812226</v>
      </c>
      <c r="I10" s="131"/>
      <c r="J10" s="132"/>
    </row>
    <row r="11" s="103" customFormat="1" ht="29" customHeight="1" spans="1:10">
      <c r="A11" s="85" t="s">
        <v>739</v>
      </c>
      <c r="B11" s="124">
        <v>10000</v>
      </c>
      <c r="C11" s="80">
        <v>-9990</v>
      </c>
      <c r="D11" s="80">
        <v>10</v>
      </c>
      <c r="E11" s="125">
        <v>0.1</v>
      </c>
      <c r="F11" s="80">
        <v>7624</v>
      </c>
      <c r="G11" s="127">
        <v>-7614</v>
      </c>
      <c r="H11" s="122">
        <v>-99.8688352570829</v>
      </c>
      <c r="I11" s="131"/>
      <c r="J11" s="133"/>
    </row>
    <row r="12" s="102" customFormat="1" ht="29" customHeight="1" spans="1:10">
      <c r="A12" s="87" t="s">
        <v>740</v>
      </c>
      <c r="B12" s="134">
        <v>500</v>
      </c>
      <c r="C12" s="135">
        <v>-331.37</v>
      </c>
      <c r="D12" s="80">
        <v>168.63</v>
      </c>
      <c r="E12" s="125">
        <v>33.726</v>
      </c>
      <c r="F12" s="126">
        <v>240</v>
      </c>
      <c r="G12" s="127">
        <v>-71.37</v>
      </c>
      <c r="H12" s="122">
        <v>-29.7375</v>
      </c>
      <c r="I12" s="122"/>
    </row>
    <row r="13" s="102" customFormat="1" ht="29" customHeight="1" spans="1:10">
      <c r="A13" s="87" t="s">
        <v>741</v>
      </c>
      <c r="B13" s="134">
        <v>600</v>
      </c>
      <c r="C13" s="135">
        <v>174.69</v>
      </c>
      <c r="D13" s="80">
        <v>774.69</v>
      </c>
      <c r="E13" s="125">
        <v>129.115</v>
      </c>
      <c r="F13" s="126">
        <v>765</v>
      </c>
      <c r="G13" s="127">
        <v>9.69000000000005</v>
      </c>
      <c r="H13" s="122">
        <v>1.26666666666667</v>
      </c>
      <c r="I13" s="136"/>
    </row>
    <row r="14" s="102" customFormat="1" ht="29" customHeight="1" spans="1:10">
      <c r="A14" s="87" t="s">
        <v>742</v>
      </c>
      <c r="B14" s="134">
        <v>446</v>
      </c>
      <c r="C14" s="135">
        <v>184</v>
      </c>
      <c r="D14" s="80">
        <v>630</v>
      </c>
      <c r="E14" s="125">
        <v>141.255605381166</v>
      </c>
      <c r="F14" s="126">
        <v>688</v>
      </c>
      <c r="G14" s="127">
        <v>-58</v>
      </c>
      <c r="H14" s="122">
        <v>-8.43023255813953</v>
      </c>
      <c r="I14" s="122"/>
    </row>
    <row r="15" s="102" customFormat="1" ht="29" customHeight="1" spans="1:10">
      <c r="A15" s="87" t="s">
        <v>743</v>
      </c>
      <c r="B15" s="134">
        <v>0</v>
      </c>
      <c r="C15" s="135">
        <v>600</v>
      </c>
      <c r="D15" s="80">
        <v>600</v>
      </c>
      <c r="E15" s="125"/>
      <c r="F15" s="126">
        <v>1422</v>
      </c>
      <c r="G15" s="127">
        <v>-822</v>
      </c>
      <c r="H15" s="122">
        <v>-57.8059071729958</v>
      </c>
      <c r="I15" s="122"/>
    </row>
    <row r="16" s="102" customFormat="1" ht="29" customHeight="1" spans="1:10">
      <c r="A16" s="137" t="s">
        <v>744</v>
      </c>
      <c r="B16" s="138">
        <v>13631</v>
      </c>
      <c r="C16" s="139">
        <v>84528</v>
      </c>
      <c r="D16" s="139">
        <v>98159</v>
      </c>
      <c r="E16" s="121">
        <v>720.115912258822</v>
      </c>
      <c r="F16" s="139">
        <v>129714</v>
      </c>
      <c r="G16" s="140">
        <v>-116083</v>
      </c>
      <c r="H16" s="141">
        <v>-89.4914966773055</v>
      </c>
      <c r="I16" s="141"/>
      <c r="J16" s="142"/>
    </row>
    <row r="17" s="104" customFormat="1" ht="29" customHeight="1" spans="1:9">
      <c r="A17" s="143" t="s">
        <v>745</v>
      </c>
      <c r="B17" s="134">
        <v>0</v>
      </c>
      <c r="C17" s="135">
        <v>74781</v>
      </c>
      <c r="D17" s="135">
        <v>74781</v>
      </c>
      <c r="E17" s="125"/>
      <c r="F17" s="135">
        <v>39250</v>
      </c>
      <c r="G17" s="127">
        <v>35531</v>
      </c>
      <c r="H17" s="122">
        <v>90.5248407643312</v>
      </c>
      <c r="I17" s="122"/>
    </row>
    <row r="18" s="102" customFormat="1" ht="29" customHeight="1" spans="1:9">
      <c r="A18" s="143" t="s">
        <v>746</v>
      </c>
      <c r="B18" s="134"/>
      <c r="C18" s="135"/>
      <c r="D18" s="135"/>
      <c r="E18" s="125"/>
      <c r="F18" s="144">
        <v>67665</v>
      </c>
      <c r="G18" s="127">
        <v>-67665</v>
      </c>
      <c r="H18" s="122">
        <v>-100</v>
      </c>
      <c r="I18" s="122"/>
    </row>
    <row r="19" s="102" customFormat="1" ht="29" customHeight="1" spans="1:9">
      <c r="A19" s="143" t="s">
        <v>719</v>
      </c>
      <c r="B19" s="134"/>
      <c r="C19" s="135"/>
      <c r="D19" s="135"/>
      <c r="E19" s="125"/>
      <c r="F19" s="145"/>
      <c r="G19" s="127">
        <v>0</v>
      </c>
      <c r="H19" s="122"/>
      <c r="I19" s="122"/>
    </row>
    <row r="20" s="102" customFormat="1" ht="29" customHeight="1" spans="1:9">
      <c r="A20" s="143" t="s">
        <v>747</v>
      </c>
      <c r="B20" s="134">
        <v>13631</v>
      </c>
      <c r="C20" s="135">
        <v>-943</v>
      </c>
      <c r="D20" s="80">
        <v>12688</v>
      </c>
      <c r="E20" s="125">
        <v>93.0819455652557</v>
      </c>
      <c r="F20" s="146">
        <v>11146</v>
      </c>
      <c r="G20" s="127">
        <v>1542</v>
      </c>
      <c r="H20" s="122">
        <v>13.8345594832227</v>
      </c>
      <c r="I20" s="122"/>
    </row>
    <row r="21" s="102" customFormat="1" ht="29" customHeight="1" spans="1:9">
      <c r="A21" s="143" t="s">
        <v>748</v>
      </c>
      <c r="B21" s="134">
        <v>0</v>
      </c>
      <c r="C21" s="135">
        <v>10690</v>
      </c>
      <c r="D21" s="80">
        <v>10690</v>
      </c>
      <c r="E21" s="125"/>
      <c r="F21" s="126">
        <v>11653</v>
      </c>
      <c r="G21" s="127">
        <v>-963</v>
      </c>
      <c r="H21" s="122">
        <v>-8.26396636059384</v>
      </c>
      <c r="I21" s="122"/>
    </row>
    <row r="22" s="101" customFormat="1" ht="29" customHeight="1" spans="1:9">
      <c r="A22" s="94" t="s">
        <v>749</v>
      </c>
      <c r="B22" s="147">
        <v>80639.683028274</v>
      </c>
      <c r="C22" s="139">
        <v>54445.32</v>
      </c>
      <c r="D22" s="139">
        <v>135085.003028274</v>
      </c>
      <c r="E22" s="121">
        <v>167.516783245428</v>
      </c>
      <c r="F22" s="139">
        <v>156582</v>
      </c>
      <c r="G22" s="139">
        <v>-75942.316971726</v>
      </c>
      <c r="H22" s="141">
        <v>-48.5000299981645</v>
      </c>
      <c r="I22" s="141"/>
    </row>
    <row r="167" spans="7:7">
      <c r="G167" s="106">
        <v>-237.19</v>
      </c>
    </row>
    <row r="174" spans="7:7">
      <c r="G174" s="106">
        <v>89.04</v>
      </c>
    </row>
    <row r="175" spans="7:7">
      <c r="G175" s="106">
        <v>100</v>
      </c>
    </row>
    <row r="179" spans="7:7">
      <c r="G179" s="106">
        <v>-181</v>
      </c>
    </row>
    <row r="180" spans="7:7">
      <c r="G180" s="106">
        <v>-120</v>
      </c>
    </row>
    <row r="182" spans="7:7">
      <c r="G182" s="106">
        <v>203</v>
      </c>
    </row>
    <row r="187" spans="7:7">
      <c r="G187" s="106">
        <v>20.2</v>
      </c>
    </row>
    <row r="192" spans="7:7">
      <c r="G192" s="106">
        <v>-40</v>
      </c>
    </row>
    <row r="195" spans="7:7">
      <c r="G195" s="106">
        <v>118.11</v>
      </c>
    </row>
    <row r="196" spans="7:7">
      <c r="G196" s="106">
        <v>70</v>
      </c>
    </row>
  </sheetData>
  <mergeCells count="10">
    <mergeCell ref="A2:H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507638888888889" right="0.35" top="0.786805555555556" bottom="0.468055555555556" header="0.306944444444444" footer="0.354166666666667"/>
  <pageSetup paperSize="9" firstPageNumber="16" fitToHeight="0" orientation="portrait" useFirstPageNumber="1" horizontalDpi="600"/>
  <headerFooter>
    <oddFooter>&amp;C-&amp;P--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view="pageBreakPreview" zoomScaleNormal="100" workbookViewId="0">
      <selection activeCell="D25" sqref="D25"/>
    </sheetView>
  </sheetViews>
  <sheetFormatPr defaultColWidth="8.89166666666667" defaultRowHeight="13.5" outlineLevelCol="5"/>
  <cols>
    <col min="1" max="1" width="38.125" style="68" customWidth="1"/>
    <col min="2" max="3" width="14.3833333333333" style="68" customWidth="1"/>
    <col min="4" max="4" width="14.3833333333333" style="69" customWidth="1"/>
    <col min="6" max="6" width="11.8916666666667"/>
  </cols>
  <sheetData>
    <row r="1" ht="20.25" spans="1:6">
      <c r="A1" s="2" t="s">
        <v>750</v>
      </c>
      <c r="B1" s="70"/>
      <c r="C1" s="70"/>
      <c r="D1" s="70"/>
      <c r="E1" s="70"/>
      <c r="F1" s="71"/>
    </row>
    <row r="2" ht="28.5" spans="1:6">
      <c r="A2" s="72" t="s">
        <v>751</v>
      </c>
      <c r="B2" s="72"/>
      <c r="C2" s="72"/>
      <c r="D2" s="72"/>
      <c r="E2" s="73"/>
      <c r="F2" s="73"/>
    </row>
    <row r="3" ht="19" customHeight="1" spans="1:6">
      <c r="A3" s="74"/>
      <c r="B3" s="74"/>
      <c r="C3" s="75"/>
      <c r="D3" s="76" t="s">
        <v>2</v>
      </c>
    </row>
    <row r="4" ht="38" customHeight="1" spans="1:6">
      <c r="A4" s="77" t="s">
        <v>69</v>
      </c>
      <c r="B4" s="27" t="s">
        <v>113</v>
      </c>
      <c r="C4" s="27" t="s">
        <v>5</v>
      </c>
      <c r="D4" s="27" t="s">
        <v>6</v>
      </c>
    </row>
    <row r="5" ht="20" customHeight="1" spans="1:6">
      <c r="A5" s="78" t="s">
        <v>752</v>
      </c>
      <c r="B5" s="79">
        <v>0</v>
      </c>
      <c r="C5" s="79">
        <v>0</v>
      </c>
      <c r="D5" s="80">
        <v>0</v>
      </c>
    </row>
    <row r="6" ht="20" customHeight="1" spans="1:6">
      <c r="A6" s="78" t="s">
        <v>753</v>
      </c>
      <c r="B6" s="79">
        <v>0</v>
      </c>
      <c r="C6" s="79">
        <v>0</v>
      </c>
      <c r="D6" s="81">
        <v>0</v>
      </c>
    </row>
    <row r="7" ht="20" customHeight="1" spans="1:6">
      <c r="A7" s="82" t="s">
        <v>754</v>
      </c>
      <c r="B7" s="83">
        <v>11619.63</v>
      </c>
      <c r="C7" s="83">
        <v>-11121.51</v>
      </c>
      <c r="D7" s="83">
        <v>498.119999999999</v>
      </c>
      <c r="F7" s="84"/>
    </row>
    <row r="8" ht="20" customHeight="1" spans="1:6">
      <c r="A8" s="85" t="s">
        <v>755</v>
      </c>
      <c r="B8" s="79">
        <v>10480.63</v>
      </c>
      <c r="C8" s="79">
        <v>-9982.51</v>
      </c>
      <c r="D8" s="81">
        <v>498.119999999999</v>
      </c>
      <c r="F8" s="84"/>
    </row>
    <row r="9" ht="20" customHeight="1" spans="1:6">
      <c r="A9" s="85" t="s">
        <v>756</v>
      </c>
      <c r="B9" s="79">
        <v>0</v>
      </c>
      <c r="C9" s="79">
        <v>0</v>
      </c>
      <c r="D9" s="81">
        <v>0</v>
      </c>
      <c r="F9" s="84"/>
    </row>
    <row r="10" ht="20" customHeight="1" spans="1:6">
      <c r="A10" s="86" t="s">
        <v>757</v>
      </c>
      <c r="B10" s="79">
        <v>39</v>
      </c>
      <c r="C10" s="79">
        <v>-39</v>
      </c>
      <c r="D10" s="81">
        <v>0</v>
      </c>
      <c r="F10" s="84"/>
    </row>
    <row r="11" ht="20" customHeight="1" spans="1:6">
      <c r="A11" s="87" t="s">
        <v>758</v>
      </c>
      <c r="B11" s="79">
        <v>500</v>
      </c>
      <c r="C11" s="79">
        <v>-500</v>
      </c>
      <c r="D11" s="81">
        <v>0</v>
      </c>
      <c r="F11" s="84"/>
    </row>
    <row r="12" ht="20" customHeight="1" spans="1:6">
      <c r="A12" s="87" t="s">
        <v>759</v>
      </c>
      <c r="B12" s="79">
        <v>600</v>
      </c>
      <c r="C12" s="79">
        <v>-600</v>
      </c>
      <c r="D12" s="81">
        <v>0</v>
      </c>
      <c r="F12" s="84"/>
    </row>
    <row r="13" ht="20" customHeight="1" spans="1:6">
      <c r="A13" s="88" t="s">
        <v>760</v>
      </c>
      <c r="B13" s="89">
        <v>0</v>
      </c>
      <c r="C13" s="89">
        <v>0</v>
      </c>
      <c r="D13" s="90">
        <v>0</v>
      </c>
      <c r="F13" s="84"/>
    </row>
    <row r="14" ht="20" customHeight="1" spans="1:6">
      <c r="A14" s="88" t="s">
        <v>761</v>
      </c>
      <c r="B14" s="89">
        <v>0</v>
      </c>
      <c r="C14" s="89">
        <v>0</v>
      </c>
      <c r="D14" s="90">
        <v>0</v>
      </c>
      <c r="F14" s="84"/>
    </row>
    <row r="15" ht="20" customHeight="1" spans="1:6">
      <c r="A15" s="88" t="s">
        <v>762</v>
      </c>
      <c r="B15" s="89">
        <v>446</v>
      </c>
      <c r="C15" s="89">
        <v>85025</v>
      </c>
      <c r="D15" s="89">
        <v>85471</v>
      </c>
      <c r="F15" s="84"/>
    </row>
    <row r="16" ht="20" customHeight="1" spans="1:6">
      <c r="A16" s="91" t="s">
        <v>763</v>
      </c>
      <c r="B16" s="92"/>
      <c r="C16" s="92">
        <v>85471</v>
      </c>
      <c r="D16" s="81">
        <v>85471</v>
      </c>
      <c r="F16" s="84"/>
    </row>
    <row r="17" ht="20" customHeight="1" spans="1:6">
      <c r="A17" s="87" t="s">
        <v>764</v>
      </c>
      <c r="B17" s="92">
        <v>446</v>
      </c>
      <c r="C17" s="92">
        <v>-446</v>
      </c>
      <c r="D17" s="81">
        <v>0</v>
      </c>
      <c r="F17" s="84"/>
    </row>
    <row r="18" ht="20" customHeight="1" spans="1:6">
      <c r="A18" s="93" t="s">
        <v>765</v>
      </c>
      <c r="B18" s="83">
        <v>16514</v>
      </c>
      <c r="C18" s="83">
        <v>-352</v>
      </c>
      <c r="D18" s="90">
        <v>16162</v>
      </c>
      <c r="F18" s="84"/>
    </row>
    <row r="19" ht="20" customHeight="1" spans="1:6">
      <c r="A19" s="93" t="s">
        <v>766</v>
      </c>
      <c r="B19" s="83">
        <v>54</v>
      </c>
      <c r="C19" s="83">
        <v>21</v>
      </c>
      <c r="D19" s="90">
        <v>75</v>
      </c>
      <c r="F19" s="84"/>
    </row>
    <row r="20" ht="20" customHeight="1" spans="1:6">
      <c r="A20" s="94" t="s">
        <v>767</v>
      </c>
      <c r="B20" s="95">
        <v>28633.63</v>
      </c>
      <c r="C20" s="95">
        <v>73572.49</v>
      </c>
      <c r="D20" s="95">
        <v>102206.12</v>
      </c>
      <c r="F20" s="84"/>
    </row>
    <row r="21" ht="20" customHeight="1" spans="1:6">
      <c r="A21" s="96" t="s">
        <v>768</v>
      </c>
      <c r="B21" s="79">
        <v>1800</v>
      </c>
      <c r="C21" s="79">
        <v>0</v>
      </c>
      <c r="D21" s="81">
        <v>1800</v>
      </c>
      <c r="F21" s="84"/>
    </row>
    <row r="22" ht="20" customHeight="1" spans="1:6">
      <c r="A22" s="96" t="s">
        <v>769</v>
      </c>
      <c r="B22" s="79">
        <v>0</v>
      </c>
      <c r="C22" s="79">
        <v>117</v>
      </c>
      <c r="D22" s="81">
        <v>117</v>
      </c>
      <c r="F22" s="84"/>
    </row>
    <row r="23" ht="20" customHeight="1" spans="1:6">
      <c r="A23" s="96" t="s">
        <v>770</v>
      </c>
      <c r="B23" s="79">
        <v>36575</v>
      </c>
      <c r="C23" s="79">
        <v>-18490.12</v>
      </c>
      <c r="D23" s="81">
        <v>18084.88</v>
      </c>
      <c r="F23" s="84"/>
    </row>
    <row r="24" ht="20" customHeight="1" spans="1:6">
      <c r="A24" s="96" t="s">
        <v>771</v>
      </c>
      <c r="B24" s="79">
        <v>13631</v>
      </c>
      <c r="C24" s="79">
        <v>-943</v>
      </c>
      <c r="D24" s="81">
        <v>12688</v>
      </c>
      <c r="F24" s="84"/>
    </row>
    <row r="25" ht="20" customHeight="1" spans="1:6">
      <c r="A25" s="93" t="s">
        <v>772</v>
      </c>
      <c r="B25" s="83">
        <v>80639.63</v>
      </c>
      <c r="C25" s="83">
        <v>54256.37</v>
      </c>
      <c r="D25" s="83">
        <v>134896</v>
      </c>
    </row>
    <row r="26" spans="1:6">
      <c r="B26" s="97"/>
    </row>
    <row r="27" spans="1:6">
      <c r="C27" s="97"/>
    </row>
  </sheetData>
  <mergeCells count="1">
    <mergeCell ref="A2:D2"/>
  </mergeCells>
  <printOptions horizontalCentered="1"/>
  <pageMargins left="0.751388888888889" right="0.751388888888889" top="1" bottom="1" header="0.511805555555556" footer="0.511805555555556"/>
  <pageSetup paperSize="9" firstPageNumber="17" orientation="portrait" useFirstPageNumber="1" horizontalDpi="600"/>
  <headerFooter>
    <oddFooter>&amp;C-&amp;P--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view="pageBreakPreview" zoomScaleNormal="100" workbookViewId="0">
      <selection activeCell="H7" sqref="H7"/>
    </sheetView>
  </sheetViews>
  <sheetFormatPr defaultColWidth="9" defaultRowHeight="14.25" customHeight="1"/>
  <cols>
    <col min="1" max="1" width="34.5" style="37" customWidth="1"/>
    <col min="2" max="4" width="11.8833333333333" style="37" customWidth="1"/>
    <col min="5" max="7" width="11.8833333333333" style="42" customWidth="1"/>
    <col min="8" max="10" width="11.8833333333333" style="37" customWidth="1"/>
    <col min="11" max="16384" width="9" style="37"/>
  </cols>
  <sheetData>
    <row r="1" s="37" customFormat="1" customHeight="1" spans="1:11">
      <c r="A1" s="2" t="s">
        <v>773</v>
      </c>
      <c r="E1" s="42"/>
      <c r="F1" s="42"/>
      <c r="G1" s="42"/>
    </row>
    <row r="2" s="38" customFormat="1" ht="32.1" customHeight="1" spans="1:11">
      <c r="A2" s="43" t="s">
        <v>774</v>
      </c>
      <c r="B2" s="43"/>
      <c r="C2" s="43"/>
      <c r="D2" s="43"/>
      <c r="E2" s="43"/>
      <c r="F2" s="43"/>
      <c r="G2" s="43"/>
      <c r="H2" s="43"/>
      <c r="I2" s="43"/>
      <c r="J2" s="43"/>
    </row>
    <row r="3" s="39" customFormat="1" ht="19.5" customHeight="1" spans="1:11">
      <c r="A3" s="44"/>
      <c r="B3" s="45"/>
      <c r="C3" s="44"/>
      <c r="E3" s="46"/>
      <c r="J3" s="47" t="s">
        <v>2</v>
      </c>
    </row>
    <row r="4" s="39" customFormat="1" ht="24" customHeight="1" spans="1:11">
      <c r="A4" s="48" t="s">
        <v>775</v>
      </c>
      <c r="B4" s="49" t="s">
        <v>113</v>
      </c>
      <c r="C4" s="50"/>
      <c r="D4" s="51"/>
      <c r="E4" s="50" t="s">
        <v>114</v>
      </c>
      <c r="F4" s="50"/>
      <c r="G4" s="51"/>
      <c r="H4" s="52" t="s">
        <v>776</v>
      </c>
      <c r="I4" s="52"/>
      <c r="J4" s="52"/>
    </row>
    <row r="5" s="39" customFormat="1" ht="55" customHeight="1" spans="1:11">
      <c r="A5" s="53"/>
      <c r="B5" s="54" t="s">
        <v>115</v>
      </c>
      <c r="C5" s="54" t="s">
        <v>777</v>
      </c>
      <c r="D5" s="54" t="s">
        <v>778</v>
      </c>
      <c r="E5" s="54" t="s">
        <v>115</v>
      </c>
      <c r="F5" s="55" t="s">
        <v>777</v>
      </c>
      <c r="G5" s="55" t="s">
        <v>778</v>
      </c>
      <c r="H5" s="54" t="s">
        <v>115</v>
      </c>
      <c r="I5" s="55" t="s">
        <v>777</v>
      </c>
      <c r="J5" s="55" t="s">
        <v>778</v>
      </c>
    </row>
    <row r="6" s="40" customFormat="1" ht="26" customHeight="1" spans="1:11">
      <c r="A6" s="56" t="s">
        <v>779</v>
      </c>
      <c r="B6" s="57">
        <f t="shared" ref="B6:B14" si="0">C6+D6</f>
        <v>47643</v>
      </c>
      <c r="C6" s="57">
        <v>44388</v>
      </c>
      <c r="D6" s="57">
        <v>3255</v>
      </c>
      <c r="E6" s="57">
        <f t="shared" ref="E6:E14" si="1">F6+G6</f>
        <v>-4</v>
      </c>
      <c r="F6" s="57">
        <v>-175</v>
      </c>
      <c r="G6" s="57">
        <v>171</v>
      </c>
      <c r="H6" s="57">
        <f t="shared" ref="H6:H14" si="2">I6+J6</f>
        <v>47639</v>
      </c>
      <c r="I6" s="57">
        <f t="shared" ref="I6:I14" si="3">C6+F6</f>
        <v>44213</v>
      </c>
      <c r="J6" s="57">
        <f t="shared" ref="J6:J14" si="4">D6+G6</f>
        <v>3426</v>
      </c>
      <c r="K6" s="58"/>
    </row>
    <row r="7" s="39" customFormat="1" ht="26" customHeight="1" spans="1:11">
      <c r="A7" s="59" t="s">
        <v>780</v>
      </c>
      <c r="B7" s="60">
        <f t="shared" ref="B7:J7" si="5">B8+B9+B10+B12+B13+B14</f>
        <v>54487</v>
      </c>
      <c r="C7" s="60">
        <f t="shared" si="5"/>
        <v>20840</v>
      </c>
      <c r="D7" s="60">
        <f t="shared" si="5"/>
        <v>33647</v>
      </c>
      <c r="E7" s="57">
        <f t="shared" si="5"/>
        <v>461</v>
      </c>
      <c r="F7" s="60">
        <f t="shared" si="5"/>
        <v>461</v>
      </c>
      <c r="G7" s="60">
        <f t="shared" si="5"/>
        <v>0</v>
      </c>
      <c r="H7" s="57">
        <f t="shared" si="5"/>
        <v>54948</v>
      </c>
      <c r="I7" s="60">
        <f t="shared" si="5"/>
        <v>21301</v>
      </c>
      <c r="J7" s="60">
        <f t="shared" si="5"/>
        <v>33647</v>
      </c>
      <c r="K7" s="61"/>
    </row>
    <row r="8" s="39" customFormat="1" ht="26" customHeight="1" spans="1:11">
      <c r="A8" s="62" t="s">
        <v>781</v>
      </c>
      <c r="B8" s="63">
        <f t="shared" si="0"/>
        <v>27334</v>
      </c>
      <c r="C8" s="64">
        <v>2667</v>
      </c>
      <c r="D8" s="64">
        <v>24667</v>
      </c>
      <c r="E8" s="64">
        <f t="shared" si="1"/>
        <v>-600</v>
      </c>
      <c r="F8" s="64"/>
      <c r="G8" s="64">
        <v>-600</v>
      </c>
      <c r="H8" s="63">
        <f t="shared" si="2"/>
        <v>26734</v>
      </c>
      <c r="I8" s="64">
        <f t="shared" si="3"/>
        <v>2667</v>
      </c>
      <c r="J8" s="64">
        <f t="shared" si="4"/>
        <v>24067</v>
      </c>
      <c r="K8" s="61"/>
    </row>
    <row r="9" s="39" customFormat="1" ht="26" customHeight="1" spans="1:11">
      <c r="A9" s="62" t="s">
        <v>782</v>
      </c>
      <c r="B9" s="63">
        <f t="shared" si="0"/>
        <v>170</v>
      </c>
      <c r="C9" s="64">
        <v>140</v>
      </c>
      <c r="D9" s="64">
        <v>30</v>
      </c>
      <c r="E9" s="63">
        <f t="shared" si="1"/>
        <v>0</v>
      </c>
      <c r="F9" s="64"/>
      <c r="G9" s="64"/>
      <c r="H9" s="63">
        <f t="shared" si="2"/>
        <v>170</v>
      </c>
      <c r="I9" s="64">
        <f t="shared" si="3"/>
        <v>140</v>
      </c>
      <c r="J9" s="64">
        <f t="shared" si="4"/>
        <v>30</v>
      </c>
      <c r="K9" s="61"/>
    </row>
    <row r="10" s="39" customFormat="1" ht="26" customHeight="1" spans="1:11">
      <c r="A10" s="65" t="s">
        <v>783</v>
      </c>
      <c r="B10" s="63">
        <f t="shared" si="0"/>
        <v>25789</v>
      </c>
      <c r="C10" s="64">
        <v>17289</v>
      </c>
      <c r="D10" s="64">
        <v>8500</v>
      </c>
      <c r="E10" s="63">
        <f t="shared" si="1"/>
        <v>1061</v>
      </c>
      <c r="F10" s="64">
        <v>461</v>
      </c>
      <c r="G10" s="64">
        <v>600</v>
      </c>
      <c r="H10" s="63">
        <f t="shared" si="2"/>
        <v>26850</v>
      </c>
      <c r="I10" s="64">
        <f t="shared" si="3"/>
        <v>17750</v>
      </c>
      <c r="J10" s="64">
        <f t="shared" si="4"/>
        <v>9100</v>
      </c>
      <c r="K10" s="61"/>
    </row>
    <row r="11" s="39" customFormat="1" ht="26" customHeight="1" spans="1:11">
      <c r="A11" s="65" t="s">
        <v>784</v>
      </c>
      <c r="B11" s="63">
        <f t="shared" si="0"/>
        <v>11924</v>
      </c>
      <c r="C11" s="64">
        <v>3424</v>
      </c>
      <c r="D11" s="64">
        <v>8500</v>
      </c>
      <c r="E11" s="63">
        <f t="shared" si="1"/>
        <v>1061</v>
      </c>
      <c r="F11" s="64">
        <f>91+370</f>
        <v>461</v>
      </c>
      <c r="G11" s="64">
        <v>600</v>
      </c>
      <c r="H11" s="63">
        <f t="shared" si="2"/>
        <v>12985</v>
      </c>
      <c r="I11" s="64">
        <f t="shared" si="3"/>
        <v>3885</v>
      </c>
      <c r="J11" s="64">
        <f t="shared" si="4"/>
        <v>9100</v>
      </c>
      <c r="K11" s="61"/>
    </row>
    <row r="12" s="39" customFormat="1" ht="26" customHeight="1" spans="1:11">
      <c r="A12" s="65" t="s">
        <v>785</v>
      </c>
      <c r="B12" s="63">
        <f t="shared" si="0"/>
        <v>645</v>
      </c>
      <c r="C12" s="64">
        <v>645</v>
      </c>
      <c r="D12" s="64"/>
      <c r="E12" s="63">
        <f t="shared" si="1"/>
        <v>0</v>
      </c>
      <c r="F12" s="64"/>
      <c r="G12" s="64"/>
      <c r="H12" s="63">
        <f t="shared" si="2"/>
        <v>645</v>
      </c>
      <c r="I12" s="64">
        <f t="shared" si="3"/>
        <v>645</v>
      </c>
      <c r="J12" s="64">
        <f t="shared" si="4"/>
        <v>0</v>
      </c>
      <c r="K12" s="61"/>
    </row>
    <row r="13" s="39" customFormat="1" ht="26" customHeight="1" spans="1:11">
      <c r="A13" s="65" t="s">
        <v>786</v>
      </c>
      <c r="B13" s="63">
        <f t="shared" si="0"/>
        <v>4</v>
      </c>
      <c r="C13" s="64">
        <v>4</v>
      </c>
      <c r="D13" s="66"/>
      <c r="E13" s="63">
        <f t="shared" si="1"/>
        <v>0</v>
      </c>
      <c r="F13" s="64"/>
      <c r="G13" s="66"/>
      <c r="H13" s="63">
        <f t="shared" si="2"/>
        <v>4</v>
      </c>
      <c r="I13" s="64">
        <f t="shared" si="3"/>
        <v>4</v>
      </c>
      <c r="J13" s="64">
        <f t="shared" si="4"/>
        <v>0</v>
      </c>
      <c r="K13" s="61"/>
    </row>
    <row r="14" s="39" customFormat="1" ht="26" customHeight="1" spans="1:11">
      <c r="A14" s="65" t="s">
        <v>787</v>
      </c>
      <c r="B14" s="63">
        <f t="shared" si="0"/>
        <v>545</v>
      </c>
      <c r="C14" s="64">
        <v>95</v>
      </c>
      <c r="D14" s="64">
        <v>450</v>
      </c>
      <c r="E14" s="63">
        <f t="shared" si="1"/>
        <v>0</v>
      </c>
      <c r="F14" s="64"/>
      <c r="G14" s="64"/>
      <c r="H14" s="63">
        <f t="shared" si="2"/>
        <v>545</v>
      </c>
      <c r="I14" s="64">
        <f t="shared" si="3"/>
        <v>95</v>
      </c>
      <c r="J14" s="64">
        <f t="shared" si="4"/>
        <v>450</v>
      </c>
      <c r="K14" s="61"/>
    </row>
    <row r="15" s="39" customFormat="1" ht="26" customHeight="1" spans="1:11">
      <c r="A15" s="59" t="s">
        <v>788</v>
      </c>
      <c r="B15" s="60">
        <f t="shared" ref="B15:J15" si="6">SUM(B16:B18)</f>
        <v>51193</v>
      </c>
      <c r="C15" s="60">
        <f t="shared" si="6"/>
        <v>17628</v>
      </c>
      <c r="D15" s="60">
        <f t="shared" si="6"/>
        <v>33565</v>
      </c>
      <c r="E15" s="57">
        <f t="shared" si="6"/>
        <v>0</v>
      </c>
      <c r="F15" s="60">
        <f t="shared" si="6"/>
        <v>0</v>
      </c>
      <c r="G15" s="60">
        <f t="shared" si="6"/>
        <v>0</v>
      </c>
      <c r="H15" s="57">
        <f t="shared" si="6"/>
        <v>51193</v>
      </c>
      <c r="I15" s="60">
        <f t="shared" si="6"/>
        <v>17628</v>
      </c>
      <c r="J15" s="60">
        <f t="shared" si="6"/>
        <v>33565</v>
      </c>
      <c r="K15" s="61"/>
    </row>
    <row r="16" s="39" customFormat="1" ht="26" customHeight="1" spans="1:11">
      <c r="A16" s="62" t="s">
        <v>789</v>
      </c>
      <c r="B16" s="63">
        <f t="shared" ref="B16:B18" si="7">C16+D16</f>
        <v>50725</v>
      </c>
      <c r="C16" s="64">
        <v>17620</v>
      </c>
      <c r="D16" s="64">
        <v>33105</v>
      </c>
      <c r="E16" s="63">
        <f t="shared" ref="E16:E18" si="8">F16+G16</f>
        <v>0</v>
      </c>
      <c r="F16" s="64"/>
      <c r="G16" s="64"/>
      <c r="H16" s="63">
        <f t="shared" ref="H16:H18" si="9">I16+J16</f>
        <v>50725</v>
      </c>
      <c r="I16" s="64">
        <f t="shared" ref="I16:I18" si="10">C16+F16</f>
        <v>17620</v>
      </c>
      <c r="J16" s="64">
        <f t="shared" ref="J16:J18" si="11">D16+G16</f>
        <v>33105</v>
      </c>
      <c r="K16" s="61"/>
    </row>
    <row r="17" s="39" customFormat="1" ht="26" customHeight="1" spans="1:11">
      <c r="A17" s="62" t="s">
        <v>790</v>
      </c>
      <c r="B17" s="63">
        <f t="shared" si="7"/>
        <v>10</v>
      </c>
      <c r="C17" s="64">
        <v>0</v>
      </c>
      <c r="D17" s="66">
        <v>10</v>
      </c>
      <c r="E17" s="63">
        <f t="shared" si="8"/>
        <v>0</v>
      </c>
      <c r="F17" s="64"/>
      <c r="G17" s="66"/>
      <c r="H17" s="63">
        <f t="shared" si="9"/>
        <v>10</v>
      </c>
      <c r="I17" s="64">
        <f t="shared" si="10"/>
        <v>0</v>
      </c>
      <c r="J17" s="64">
        <f t="shared" si="11"/>
        <v>10</v>
      </c>
      <c r="K17" s="61"/>
    </row>
    <row r="18" s="40" customFormat="1" ht="26" customHeight="1" spans="1:11">
      <c r="A18" s="65" t="s">
        <v>791</v>
      </c>
      <c r="B18" s="63">
        <f t="shared" si="7"/>
        <v>458</v>
      </c>
      <c r="C18" s="64">
        <v>8</v>
      </c>
      <c r="D18" s="64">
        <v>450</v>
      </c>
      <c r="E18" s="63">
        <f t="shared" si="8"/>
        <v>0</v>
      </c>
      <c r="F18" s="64"/>
      <c r="G18" s="64"/>
      <c r="H18" s="63">
        <f t="shared" si="9"/>
        <v>458</v>
      </c>
      <c r="I18" s="64">
        <f t="shared" si="10"/>
        <v>8</v>
      </c>
      <c r="J18" s="64">
        <f t="shared" si="11"/>
        <v>450</v>
      </c>
      <c r="K18" s="58"/>
    </row>
    <row r="19" s="40" customFormat="1" ht="26" customHeight="1" spans="1:11">
      <c r="A19" s="59" t="s">
        <v>792</v>
      </c>
      <c r="B19" s="60">
        <f t="shared" ref="B19:J19" si="12">B7-B15</f>
        <v>3294</v>
      </c>
      <c r="C19" s="60">
        <f t="shared" si="12"/>
        <v>3212</v>
      </c>
      <c r="D19" s="60">
        <f t="shared" si="12"/>
        <v>82</v>
      </c>
      <c r="E19" s="60">
        <f t="shared" si="12"/>
        <v>461</v>
      </c>
      <c r="F19" s="60">
        <f t="shared" si="12"/>
        <v>461</v>
      </c>
      <c r="G19" s="60">
        <f t="shared" si="12"/>
        <v>0</v>
      </c>
      <c r="H19" s="60">
        <f t="shared" si="12"/>
        <v>3755</v>
      </c>
      <c r="I19" s="60">
        <f t="shared" si="12"/>
        <v>3673</v>
      </c>
      <c r="J19" s="60">
        <f t="shared" si="12"/>
        <v>82</v>
      </c>
      <c r="K19" s="58"/>
    </row>
    <row r="20" s="40" customFormat="1" ht="26" customHeight="1" spans="1:11">
      <c r="A20" s="59" t="s">
        <v>793</v>
      </c>
      <c r="B20" s="60">
        <f t="shared" ref="B20:J20" si="13">B6+B19</f>
        <v>50937</v>
      </c>
      <c r="C20" s="60">
        <f t="shared" si="13"/>
        <v>47600</v>
      </c>
      <c r="D20" s="60">
        <f t="shared" si="13"/>
        <v>3337</v>
      </c>
      <c r="E20" s="60">
        <f t="shared" si="13"/>
        <v>457</v>
      </c>
      <c r="F20" s="60">
        <f t="shared" si="13"/>
        <v>286</v>
      </c>
      <c r="G20" s="60">
        <f t="shared" si="13"/>
        <v>171</v>
      </c>
      <c r="H20" s="60">
        <f t="shared" si="13"/>
        <v>51394</v>
      </c>
      <c r="I20" s="60">
        <f t="shared" si="13"/>
        <v>47886</v>
      </c>
      <c r="J20" s="60">
        <f t="shared" si="13"/>
        <v>3508</v>
      </c>
      <c r="K20" s="58"/>
    </row>
    <row r="21" s="41" customFormat="1" ht="40.5" customHeight="1" spans="1:11">
      <c r="A21" s="67" t="s">
        <v>794</v>
      </c>
      <c r="B21" s="67"/>
      <c r="C21" s="67"/>
      <c r="D21" s="67"/>
      <c r="E21" s="67"/>
      <c r="F21" s="67"/>
      <c r="G21" s="67"/>
      <c r="H21" s="67"/>
      <c r="I21" s="67"/>
      <c r="J21" s="67"/>
    </row>
  </sheetData>
  <mergeCells count="6">
    <mergeCell ref="A2:J2"/>
    <mergeCell ref="B4:D4"/>
    <mergeCell ref="E4:G4"/>
    <mergeCell ref="H4:J4"/>
    <mergeCell ref="A21:J21"/>
    <mergeCell ref="A4:A5"/>
  </mergeCells>
  <printOptions horizontalCentered="1"/>
  <pageMargins left="0.751388888888889" right="0.751388888888889" top="0.629861111111111" bottom="0.550694444444444" header="0.432638888888889" footer="0.275"/>
  <pageSetup paperSize="9" scale="87" firstPageNumber="18" orientation="landscape" useFirstPageNumber="1" horizontalDpi="600"/>
  <headerFooter alignWithMargins="0" scaleWithDoc="0">
    <oddFooter>&amp;C-&amp;P--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 
   < c o m m e n t L i s t   x m l n s = " h t t p s : / / w e b . w p s . c n / e t / 2 0 1 8 / m a i n "   s h e e t S t i d = " 5 1 " >  
     < c o m m e n t   x m l n s = " h t t p s : / / w e b . w p s . c n / e t / 2 0 1 8 / m a i n "   s : r e f = " A A 7 6 "   x m l n s : s = " h t t p : / / s c h e m a s . o p e n x m l f o r m a t s . o r g / s p r e a d s h e e t m l / 2 0 0 6 / m a i n "   r g b C l r = " 0 9 2 8 4 8 " / >  
   < / c o m m e n t L i s t >  
   < c o m m e n t L i s t   x m l n s = " h t t p s : / / w e b . w p s . c n / e t / 2 0 1 8 / m a i n "   s h e e t S t i d = " 3 9 " / >  
   < c o m m e n t L i s t   x m l n s = " h t t p s : / / w e b . w p s . c n / e t / 2 0 1 8 / m a i n "   s h e e t S t i d = " 4 6 " / >  
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1 收支平衡表</vt:lpstr>
      <vt:lpstr>2 县本级统筹财力</vt:lpstr>
      <vt:lpstr>3 收入</vt:lpstr>
      <vt:lpstr>4 科目汇总表</vt:lpstr>
      <vt:lpstr>（年初预算）工资福利</vt:lpstr>
      <vt:lpstr>5 基金平衡表 </vt:lpstr>
      <vt:lpstr>6 基金收入</vt:lpstr>
      <vt:lpstr>7 基金支出</vt:lpstr>
      <vt:lpstr>8 社保基金预算</vt:lpstr>
      <vt:lpstr>9存量支出</vt:lpstr>
      <vt:lpstr>10直达资金支出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2022-09-22T02:08:00Z</dcterms:created>
  <dcterms:modified xsi:type="dcterms:W3CDTF">2025-12-26T02:23:23Z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eadingLayout">
    <vt:bool>true</vt:bool>
  </property>
  <property fmtid="{D5CDD505-2E9C-101B-9397-08002B2CF9AE}" pid="4" name="ICV">
    <vt:lpwstr>051BC8F8E0BD419EE6A80969FB8E8E54_43</vt:lpwstr>
  </property>
  <property fmtid="{D5CDD505-2E9C-101B-9397-08002B2CF9AE}" pid="5" name="CalculationRule">
    <vt:i4>0</vt:i4>
  </property>
</Properties>
</file>